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L:\EXEC\OCC\GHG Inventory\Local-Regional GHG in NYS\Southern Tier\"/>
    </mc:Choice>
  </mc:AlternateContent>
  <bookViews>
    <workbookView xWindow="0" yWindow="0" windowWidth="24000" windowHeight="13635"/>
  </bookViews>
  <sheets>
    <sheet name="FIND YOUR GHG INVENTORY DATA" sheetId="1" r:id="rId1"/>
    <sheet name="Summar Figures" sheetId="33" r:id="rId2"/>
    <sheet name="Resources" sheetId="2" r:id="rId3"/>
    <sheet name="2010 Census Population" sheetId="29" r:id="rId4"/>
    <sheet name="Region Roll Up" sheetId="4" r:id="rId5"/>
    <sheet name="Broome Roll Up" sheetId="19" r:id="rId6"/>
    <sheet name="Chemung Roll Up" sheetId="26" r:id="rId7"/>
    <sheet name="Chenango Roll Up" sheetId="20" r:id="rId8"/>
    <sheet name="Delaware Roll Up" sheetId="21" r:id="rId9"/>
    <sheet name="Schuyler Roll Up" sheetId="22" r:id="rId10"/>
    <sheet name="Steuben Roll Up" sheetId="30" r:id="rId11"/>
    <sheet name="Tioga Roll Up" sheetId="31" r:id="rId12"/>
    <sheet name="Tompkins Roll Up" sheetId="32" r:id="rId13"/>
  </sheets>
  <externalReferences>
    <externalReference r:id="rId14"/>
  </externalReferences>
  <definedNames>
    <definedName name="GWP_CH4">[1]Factors!$C$5</definedName>
    <definedName name="GWP_N2O">[1]Factors!$C$6</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236" i="1" l="1"/>
  <c r="K231" i="1"/>
  <c r="K229" i="1"/>
  <c r="K227" i="1"/>
  <c r="K225" i="1"/>
  <c r="K223" i="1"/>
  <c r="K221" i="1"/>
  <c r="K220" i="1"/>
  <c r="K158" i="1"/>
  <c r="K167" i="1"/>
  <c r="K165" i="1"/>
  <c r="K163" i="1"/>
  <c r="K161" i="1"/>
  <c r="K159" i="1"/>
  <c r="K149" i="1"/>
  <c r="K147" i="1"/>
  <c r="K145" i="1"/>
  <c r="K143" i="1"/>
  <c r="K141" i="1"/>
  <c r="K139" i="1"/>
  <c r="K137" i="1"/>
  <c r="K135" i="1"/>
  <c r="K133" i="1"/>
  <c r="K131" i="1"/>
  <c r="K129" i="1"/>
  <c r="K128" i="1"/>
  <c r="K79" i="1"/>
  <c r="K54" i="1"/>
  <c r="K55" i="1"/>
  <c r="K56" i="1"/>
  <c r="K57" i="1"/>
  <c r="K58" i="1"/>
  <c r="K59" i="1"/>
  <c r="K60" i="1"/>
  <c r="K61" i="1"/>
  <c r="K62" i="1"/>
  <c r="K63" i="1"/>
  <c r="K64" i="1"/>
  <c r="K65" i="1"/>
  <c r="K66" i="1"/>
  <c r="K67" i="1"/>
  <c r="K68" i="1"/>
  <c r="K69" i="1"/>
  <c r="K70" i="1"/>
  <c r="K71" i="1"/>
  <c r="K72" i="1"/>
  <c r="K73" i="1"/>
  <c r="K74" i="1"/>
  <c r="K75" i="1"/>
  <c r="K76" i="1"/>
  <c r="K77" i="1"/>
  <c r="K80" i="1"/>
  <c r="K81" i="1"/>
  <c r="K82" i="1"/>
  <c r="K83" i="1"/>
  <c r="K84" i="1"/>
  <c r="K85" i="1"/>
  <c r="K86" i="1"/>
  <c r="K87" i="1"/>
  <c r="K88" i="1"/>
  <c r="K89" i="1"/>
  <c r="K90" i="1"/>
  <c r="K91" i="1"/>
  <c r="K92" i="1"/>
  <c r="K93" i="1"/>
  <c r="K94" i="1"/>
  <c r="K95" i="1"/>
  <c r="K97" i="1"/>
  <c r="K98" i="1"/>
  <c r="K99" i="1"/>
  <c r="K100" i="1"/>
  <c r="K101" i="1"/>
  <c r="K102" i="1"/>
  <c r="K103" i="1"/>
  <c r="K104" i="1"/>
  <c r="K105" i="1"/>
  <c r="K106" i="1"/>
  <c r="K107" i="1"/>
  <c r="K108" i="1"/>
  <c r="K109" i="1"/>
  <c r="K110" i="1"/>
  <c r="K111" i="1"/>
  <c r="K112" i="1"/>
  <c r="K113" i="1"/>
  <c r="K114" i="1"/>
  <c r="K115" i="1"/>
  <c r="K116" i="1"/>
  <c r="K117" i="1"/>
  <c r="K118" i="1"/>
  <c r="K119" i="1"/>
  <c r="K120" i="1"/>
  <c r="K121" i="1"/>
  <c r="K122" i="1"/>
  <c r="K123" i="1"/>
  <c r="K124" i="1"/>
  <c r="K125" i="1"/>
  <c r="K126" i="1"/>
  <c r="K130" i="1"/>
  <c r="K132" i="1"/>
  <c r="K134" i="1"/>
  <c r="K136" i="1"/>
  <c r="K138" i="1"/>
  <c r="K140" i="1"/>
  <c r="K142" i="1"/>
  <c r="K144" i="1"/>
  <c r="K146" i="1"/>
  <c r="K148" i="1"/>
  <c r="K150" i="1"/>
  <c r="K151" i="1"/>
  <c r="K152" i="1"/>
  <c r="K153" i="1"/>
  <c r="K154" i="1"/>
  <c r="K155" i="1"/>
  <c r="K156" i="1"/>
  <c r="K160" i="1"/>
  <c r="K162" i="1"/>
  <c r="K164" i="1"/>
  <c r="K166" i="1"/>
  <c r="K168" i="1"/>
  <c r="K169" i="1"/>
  <c r="K171" i="1"/>
  <c r="K172" i="1"/>
  <c r="K173" i="1"/>
  <c r="K174" i="1"/>
  <c r="K175" i="1"/>
  <c r="K176" i="1"/>
  <c r="K177" i="1"/>
  <c r="K178" i="1"/>
  <c r="K179" i="1"/>
  <c r="K180" i="1"/>
  <c r="K181" i="1"/>
  <c r="K182" i="1"/>
  <c r="K183" i="1"/>
  <c r="K184" i="1"/>
  <c r="K185" i="1"/>
  <c r="K186" i="1"/>
  <c r="K187" i="1"/>
  <c r="K188" i="1"/>
  <c r="K189" i="1"/>
  <c r="K190" i="1"/>
  <c r="K191" i="1"/>
  <c r="K192" i="1"/>
  <c r="K193" i="1"/>
  <c r="K194" i="1"/>
  <c r="K195" i="1"/>
  <c r="K196" i="1"/>
  <c r="K197" i="1"/>
  <c r="K198" i="1"/>
  <c r="K199" i="1"/>
  <c r="K200" i="1"/>
  <c r="K201" i="1"/>
  <c r="K202" i="1"/>
  <c r="K203" i="1"/>
  <c r="K204" i="1"/>
  <c r="K205" i="1"/>
  <c r="K206" i="1"/>
  <c r="K207" i="1"/>
  <c r="K208" i="1"/>
  <c r="K209" i="1"/>
  <c r="K210" i="1"/>
  <c r="K211" i="1"/>
  <c r="K212" i="1"/>
  <c r="K213" i="1"/>
  <c r="K214" i="1"/>
  <c r="K215" i="1"/>
  <c r="K216" i="1"/>
  <c r="K217" i="1"/>
  <c r="K218" i="1"/>
  <c r="K222" i="1"/>
  <c r="K224" i="1"/>
  <c r="K226" i="1"/>
  <c r="K228" i="1"/>
  <c r="K230" i="1"/>
  <c r="K232" i="1"/>
  <c r="K233" i="1"/>
  <c r="K234" i="1"/>
  <c r="K237" i="1"/>
  <c r="K238" i="1"/>
  <c r="K239" i="1"/>
  <c r="K240" i="1"/>
  <c r="K241" i="1"/>
  <c r="K242" i="1"/>
  <c r="K243" i="1"/>
  <c r="K244" i="1"/>
  <c r="K245" i="1"/>
  <c r="K246" i="1"/>
  <c r="K247" i="1"/>
  <c r="K248" i="1"/>
  <c r="K249" i="1"/>
  <c r="K250" i="1"/>
  <c r="K251" i="1"/>
  <c r="D77" i="32" l="1"/>
  <c r="D70" i="32"/>
  <c r="D59" i="32"/>
  <c r="J83" i="32"/>
  <c r="D39" i="32"/>
  <c r="D37" i="32"/>
  <c r="D35" i="32"/>
  <c r="D33" i="32"/>
  <c r="D30" i="32"/>
  <c r="D28" i="32"/>
  <c r="D26" i="32"/>
  <c r="D24" i="32"/>
  <c r="D21" i="32"/>
  <c r="D19" i="32"/>
  <c r="D17" i="32"/>
  <c r="K83" i="32"/>
  <c r="I83" i="32"/>
  <c r="H83" i="32"/>
  <c r="G83" i="32"/>
  <c r="F83" i="32"/>
  <c r="D81" i="32"/>
  <c r="D80" i="32"/>
  <c r="D78" i="32"/>
  <c r="D75" i="32"/>
  <c r="D73" i="32"/>
  <c r="D72" i="32"/>
  <c r="D71" i="32" s="1"/>
  <c r="G235" i="1" s="1"/>
  <c r="D68" i="32"/>
  <c r="D67" i="32"/>
  <c r="D66" i="32"/>
  <c r="D64" i="32"/>
  <c r="D63" i="32"/>
  <c r="D61" i="32"/>
  <c r="D60" i="32"/>
  <c r="D58" i="32"/>
  <c r="D57" i="32" s="1"/>
  <c r="F235" i="1" s="1"/>
  <c r="D56" i="32"/>
  <c r="D54" i="32"/>
  <c r="D53" i="32"/>
  <c r="D52" i="32"/>
  <c r="D51" i="32"/>
  <c r="D50" i="32"/>
  <c r="D49" i="32"/>
  <c r="D48" i="32"/>
  <c r="D47" i="32"/>
  <c r="D46" i="32"/>
  <c r="D44" i="32"/>
  <c r="D43" i="32"/>
  <c r="D42" i="32"/>
  <c r="D41" i="32"/>
  <c r="D40" i="32" s="1"/>
  <c r="J235" i="1" s="1"/>
  <c r="D38" i="32"/>
  <c r="D36" i="32"/>
  <c r="D34" i="32"/>
  <c r="D32" i="32"/>
  <c r="D29" i="32"/>
  <c r="D27" i="32"/>
  <c r="D25" i="32"/>
  <c r="D22" i="32"/>
  <c r="D20" i="32"/>
  <c r="D18" i="32"/>
  <c r="D16" i="32"/>
  <c r="K83" i="31"/>
  <c r="J83" i="31"/>
  <c r="I83" i="31"/>
  <c r="H83" i="31"/>
  <c r="G83" i="31"/>
  <c r="F83" i="31"/>
  <c r="D81" i="31"/>
  <c r="D80" i="31"/>
  <c r="D78" i="31"/>
  <c r="D77" i="31"/>
  <c r="D75" i="31"/>
  <c r="D73" i="31"/>
  <c r="D72" i="31"/>
  <c r="D70" i="31"/>
  <c r="D68" i="31"/>
  <c r="D67" i="31"/>
  <c r="D66" i="31"/>
  <c r="D64" i="31"/>
  <c r="D63" i="31"/>
  <c r="D61" i="31"/>
  <c r="D60" i="31"/>
  <c r="D59" i="31"/>
  <c r="D58" i="31"/>
  <c r="D56" i="31"/>
  <c r="D54" i="31"/>
  <c r="D53" i="31"/>
  <c r="D52" i="31"/>
  <c r="D51" i="31"/>
  <c r="D50" i="31"/>
  <c r="D49" i="31"/>
  <c r="D48" i="31"/>
  <c r="D47" i="31"/>
  <c r="D46" i="31"/>
  <c r="D44" i="31"/>
  <c r="D43" i="31"/>
  <c r="D42" i="31"/>
  <c r="D41" i="31"/>
  <c r="D39" i="31"/>
  <c r="D38" i="31"/>
  <c r="D37" i="31"/>
  <c r="D36" i="31"/>
  <c r="D35" i="31"/>
  <c r="D34" i="31"/>
  <c r="D33" i="31"/>
  <c r="D32" i="31"/>
  <c r="D30" i="31"/>
  <c r="D29" i="31"/>
  <c r="D28" i="31"/>
  <c r="D27" i="31"/>
  <c r="D26" i="31"/>
  <c r="D25" i="31"/>
  <c r="D24" i="31"/>
  <c r="D22" i="31"/>
  <c r="D21" i="31"/>
  <c r="D20" i="31"/>
  <c r="D19" i="31"/>
  <c r="D18" i="31"/>
  <c r="D17" i="31"/>
  <c r="D16" i="31"/>
  <c r="K83" i="30"/>
  <c r="J83" i="30"/>
  <c r="I83" i="30"/>
  <c r="H83" i="30"/>
  <c r="G83" i="30"/>
  <c r="F83" i="30"/>
  <c r="D81" i="30"/>
  <c r="D80" i="30"/>
  <c r="D78" i="30"/>
  <c r="D77" i="30"/>
  <c r="D75" i="30"/>
  <c r="D73" i="30"/>
  <c r="D72" i="30"/>
  <c r="D70" i="30"/>
  <c r="D68" i="30"/>
  <c r="D67" i="30"/>
  <c r="D66" i="30"/>
  <c r="D64" i="30"/>
  <c r="D63" i="30"/>
  <c r="D61" i="30"/>
  <c r="D60" i="30"/>
  <c r="D59" i="30"/>
  <c r="D58" i="30"/>
  <c r="D56" i="30"/>
  <c r="D54" i="30"/>
  <c r="D53" i="30"/>
  <c r="D52" i="30"/>
  <c r="D51" i="30"/>
  <c r="D50" i="30"/>
  <c r="D49" i="30"/>
  <c r="D48" i="30"/>
  <c r="D47" i="30"/>
  <c r="D46" i="30"/>
  <c r="D44" i="30"/>
  <c r="D43" i="30"/>
  <c r="D42" i="30"/>
  <c r="D41" i="30"/>
  <c r="D39" i="30"/>
  <c r="D38" i="30"/>
  <c r="D37" i="30"/>
  <c r="D36" i="30"/>
  <c r="D35" i="30"/>
  <c r="D34" i="30"/>
  <c r="D33" i="30"/>
  <c r="D32" i="30"/>
  <c r="D30" i="30"/>
  <c r="D29" i="30"/>
  <c r="D28" i="30"/>
  <c r="D27" i="30"/>
  <c r="D26" i="30"/>
  <c r="D25" i="30"/>
  <c r="D24" i="30"/>
  <c r="D22" i="30"/>
  <c r="D21" i="30"/>
  <c r="D20" i="30"/>
  <c r="D19" i="30"/>
  <c r="D18" i="30"/>
  <c r="D17" i="30"/>
  <c r="D16" i="30"/>
  <c r="K83" i="22"/>
  <c r="J83" i="22"/>
  <c r="I83" i="22"/>
  <c r="H83" i="22"/>
  <c r="G83" i="22"/>
  <c r="F83" i="22"/>
  <c r="D81" i="22"/>
  <c r="D80" i="22"/>
  <c r="D78" i="22"/>
  <c r="D77" i="22"/>
  <c r="D75" i="22"/>
  <c r="D73" i="22"/>
  <c r="D72" i="22"/>
  <c r="D70" i="22"/>
  <c r="D68" i="22"/>
  <c r="D67" i="22"/>
  <c r="D66" i="22"/>
  <c r="D64" i="22"/>
  <c r="D63" i="22"/>
  <c r="D61" i="22"/>
  <c r="D60" i="22"/>
  <c r="D59" i="22"/>
  <c r="D58" i="22"/>
  <c r="D56" i="22"/>
  <c r="D54" i="22"/>
  <c r="D53" i="22"/>
  <c r="D52" i="22"/>
  <c r="D51" i="22"/>
  <c r="D50" i="22"/>
  <c r="D49" i="22"/>
  <c r="D48" i="22"/>
  <c r="D47" i="22"/>
  <c r="D46" i="22"/>
  <c r="D44" i="22"/>
  <c r="D43" i="22"/>
  <c r="D42" i="22"/>
  <c r="D41" i="22"/>
  <c r="D39" i="22"/>
  <c r="D38" i="22"/>
  <c r="D37" i="22"/>
  <c r="D36" i="22"/>
  <c r="D35" i="22"/>
  <c r="D34" i="22"/>
  <c r="D33" i="22"/>
  <c r="D32" i="22"/>
  <c r="D30" i="22"/>
  <c r="D29" i="22"/>
  <c r="D28" i="22"/>
  <c r="D27" i="22"/>
  <c r="D26" i="22"/>
  <c r="D25" i="22"/>
  <c r="D24" i="22"/>
  <c r="D22" i="22"/>
  <c r="D21" i="22"/>
  <c r="D20" i="22"/>
  <c r="D19" i="22"/>
  <c r="D18" i="22"/>
  <c r="D17" i="22"/>
  <c r="D16" i="22"/>
  <c r="D77" i="21"/>
  <c r="D70" i="21"/>
  <c r="D59" i="21"/>
  <c r="J83" i="21"/>
  <c r="D39" i="21"/>
  <c r="D37" i="21"/>
  <c r="D35" i="21"/>
  <c r="D33" i="21"/>
  <c r="D30" i="21"/>
  <c r="D28" i="21"/>
  <c r="D26" i="21"/>
  <c r="D24" i="21"/>
  <c r="D21" i="21"/>
  <c r="D19" i="21"/>
  <c r="D17" i="21"/>
  <c r="K83" i="21"/>
  <c r="I83" i="21"/>
  <c r="H83" i="21"/>
  <c r="G83" i="21"/>
  <c r="F83" i="21"/>
  <c r="D81" i="21"/>
  <c r="D80" i="21"/>
  <c r="D78" i="21"/>
  <c r="D75" i="21"/>
  <c r="D73" i="21"/>
  <c r="D72" i="21"/>
  <c r="D71" i="21" s="1"/>
  <c r="G127" i="1" s="1"/>
  <c r="D68" i="21"/>
  <c r="D67" i="21"/>
  <c r="D66" i="21"/>
  <c r="D64" i="21"/>
  <c r="D63" i="21"/>
  <c r="D61" i="21"/>
  <c r="D60" i="21"/>
  <c r="D58" i="21"/>
  <c r="D57" i="21" s="1"/>
  <c r="F127" i="1" s="1"/>
  <c r="D56" i="21"/>
  <c r="D54" i="21"/>
  <c r="D53" i="21"/>
  <c r="D52" i="21"/>
  <c r="D51" i="21"/>
  <c r="D50" i="21"/>
  <c r="D49" i="21"/>
  <c r="D48" i="21"/>
  <c r="D47" i="21"/>
  <c r="D46" i="21"/>
  <c r="D44" i="21"/>
  <c r="D43" i="21"/>
  <c r="D42" i="21"/>
  <c r="D41" i="21"/>
  <c r="D40" i="21" s="1"/>
  <c r="J127" i="1" s="1"/>
  <c r="D38" i="21"/>
  <c r="D36" i="21"/>
  <c r="D34" i="21"/>
  <c r="D32" i="21"/>
  <c r="D29" i="21"/>
  <c r="D27" i="21"/>
  <c r="D25" i="21"/>
  <c r="D22" i="21"/>
  <c r="D20" i="21"/>
  <c r="D18" i="21"/>
  <c r="D16" i="21"/>
  <c r="D77" i="20"/>
  <c r="D70" i="20"/>
  <c r="D59" i="20"/>
  <c r="J83" i="20"/>
  <c r="D39" i="20"/>
  <c r="D37" i="20"/>
  <c r="D35" i="20"/>
  <c r="D33" i="20"/>
  <c r="D21" i="20"/>
  <c r="D19" i="20"/>
  <c r="D17" i="20"/>
  <c r="K83" i="20"/>
  <c r="I83" i="20"/>
  <c r="H83" i="20"/>
  <c r="G83" i="20"/>
  <c r="F83" i="20"/>
  <c r="D81" i="20"/>
  <c r="D80" i="20"/>
  <c r="D78" i="20"/>
  <c r="D75" i="20"/>
  <c r="D73" i="20"/>
  <c r="D72" i="20"/>
  <c r="D68" i="20"/>
  <c r="D67" i="20"/>
  <c r="D66" i="20"/>
  <c r="D64" i="20"/>
  <c r="D63" i="20"/>
  <c r="D61" i="20"/>
  <c r="D60" i="20"/>
  <c r="D58" i="20"/>
  <c r="D56" i="20"/>
  <c r="D54" i="20"/>
  <c r="D53" i="20"/>
  <c r="D52" i="20"/>
  <c r="D51" i="20"/>
  <c r="D50" i="20"/>
  <c r="D49" i="20"/>
  <c r="D48" i="20"/>
  <c r="D47" i="20"/>
  <c r="D46" i="20"/>
  <c r="D44" i="20"/>
  <c r="D43" i="20"/>
  <c r="D42" i="20"/>
  <c r="D41" i="20"/>
  <c r="D38" i="20"/>
  <c r="D36" i="20"/>
  <c r="D34" i="20"/>
  <c r="D32" i="20"/>
  <c r="D30" i="20"/>
  <c r="D29" i="20"/>
  <c r="D28" i="20"/>
  <c r="D27" i="20"/>
  <c r="D26" i="20"/>
  <c r="D25" i="20"/>
  <c r="D24" i="20"/>
  <c r="D22" i="20"/>
  <c r="D20" i="20"/>
  <c r="D18" i="20"/>
  <c r="D16" i="20"/>
  <c r="K83" i="26"/>
  <c r="J83" i="26"/>
  <c r="I83" i="26"/>
  <c r="H83" i="26"/>
  <c r="G83" i="26"/>
  <c r="F83" i="26"/>
  <c r="D81" i="26"/>
  <c r="D80" i="26"/>
  <c r="D78" i="26"/>
  <c r="D77" i="26"/>
  <c r="D76" i="26" s="1"/>
  <c r="I78" i="1" s="1"/>
  <c r="D75" i="26"/>
  <c r="D73" i="26"/>
  <c r="D72" i="26"/>
  <c r="D70" i="26"/>
  <c r="D68" i="26"/>
  <c r="D67" i="26"/>
  <c r="D66" i="26"/>
  <c r="D64" i="26"/>
  <c r="D63" i="26"/>
  <c r="D61" i="26"/>
  <c r="D60" i="26"/>
  <c r="D59" i="26"/>
  <c r="D58" i="26"/>
  <c r="D56" i="26"/>
  <c r="D54" i="26"/>
  <c r="D53" i="26"/>
  <c r="D52" i="26"/>
  <c r="D51" i="26"/>
  <c r="D50" i="26"/>
  <c r="D49" i="26"/>
  <c r="D48" i="26"/>
  <c r="D47" i="26"/>
  <c r="D46" i="26"/>
  <c r="D44" i="26"/>
  <c r="D43" i="26"/>
  <c r="D42" i="26"/>
  <c r="D41" i="26"/>
  <c r="D39" i="26"/>
  <c r="D38" i="26"/>
  <c r="D37" i="26"/>
  <c r="D36" i="26"/>
  <c r="D35" i="26"/>
  <c r="D34" i="26"/>
  <c r="D33" i="26"/>
  <c r="D32" i="26"/>
  <c r="D30" i="26"/>
  <c r="D29" i="26"/>
  <c r="D28" i="26"/>
  <c r="D27" i="26"/>
  <c r="D26" i="26"/>
  <c r="D25" i="26"/>
  <c r="D24" i="26"/>
  <c r="D22" i="26"/>
  <c r="D21" i="26"/>
  <c r="D20" i="26"/>
  <c r="D19" i="26"/>
  <c r="D18" i="26"/>
  <c r="D17" i="26"/>
  <c r="D16" i="26"/>
  <c r="K83" i="19"/>
  <c r="J83" i="19"/>
  <c r="I83" i="19"/>
  <c r="H83" i="19"/>
  <c r="G83" i="19"/>
  <c r="F83" i="19"/>
  <c r="D81" i="19"/>
  <c r="D80" i="19"/>
  <c r="D78" i="19"/>
  <c r="D77" i="19"/>
  <c r="D75" i="19"/>
  <c r="D73" i="19"/>
  <c r="D72" i="19"/>
  <c r="D70" i="19"/>
  <c r="D68" i="19"/>
  <c r="D67" i="19"/>
  <c r="D66" i="19"/>
  <c r="D64" i="19"/>
  <c r="D63" i="19"/>
  <c r="D61" i="19"/>
  <c r="D60" i="19"/>
  <c r="D59" i="19"/>
  <c r="D58" i="19"/>
  <c r="D57" i="19" s="1"/>
  <c r="F53" i="1" s="1"/>
  <c r="D56" i="19"/>
  <c r="D54" i="19"/>
  <c r="D53" i="19"/>
  <c r="D52" i="19"/>
  <c r="D51" i="19"/>
  <c r="D50" i="19"/>
  <c r="D49" i="19"/>
  <c r="D48" i="19"/>
  <c r="D47" i="19"/>
  <c r="D46" i="19"/>
  <c r="D44" i="19"/>
  <c r="D43" i="19"/>
  <c r="D42" i="19"/>
  <c r="D41" i="19"/>
  <c r="D39" i="19"/>
  <c r="D38" i="19"/>
  <c r="D37" i="19"/>
  <c r="D36" i="19"/>
  <c r="D35" i="19"/>
  <c r="D34" i="19"/>
  <c r="D33" i="19"/>
  <c r="D32" i="19"/>
  <c r="D30" i="19"/>
  <c r="D29" i="19"/>
  <c r="D28" i="19"/>
  <c r="D27" i="19"/>
  <c r="D26" i="19"/>
  <c r="D25" i="19"/>
  <c r="D24" i="19"/>
  <c r="D22" i="19"/>
  <c r="D21" i="19"/>
  <c r="D20" i="19"/>
  <c r="D19" i="19"/>
  <c r="D18" i="19"/>
  <c r="D17" i="19"/>
  <c r="D16" i="19"/>
  <c r="D44" i="4"/>
  <c r="D22" i="4"/>
  <c r="B201" i="29"/>
  <c r="A201" i="29"/>
  <c r="B200" i="29"/>
  <c r="A200" i="29"/>
  <c r="B199" i="29"/>
  <c r="A199" i="29"/>
  <c r="B198" i="29"/>
  <c r="A198" i="29"/>
  <c r="B197" i="29"/>
  <c r="A197" i="29"/>
  <c r="B196" i="29"/>
  <c r="A196" i="29"/>
  <c r="B195" i="29"/>
  <c r="A195" i="29"/>
  <c r="B194" i="29"/>
  <c r="A194" i="29"/>
  <c r="B193" i="29"/>
  <c r="A193" i="29"/>
  <c r="B192" i="29"/>
  <c r="A192" i="29"/>
  <c r="B191" i="29"/>
  <c r="A191" i="29"/>
  <c r="B190" i="29"/>
  <c r="A190" i="29"/>
  <c r="B189" i="29"/>
  <c r="A189" i="29"/>
  <c r="B188" i="29"/>
  <c r="A188" i="29"/>
  <c r="B187" i="29"/>
  <c r="A187" i="29"/>
  <c r="B186" i="29"/>
  <c r="A186" i="29"/>
  <c r="B185" i="29"/>
  <c r="A185" i="29"/>
  <c r="B184" i="29"/>
  <c r="A184" i="29"/>
  <c r="B183" i="29"/>
  <c r="A183" i="29"/>
  <c r="B182" i="29"/>
  <c r="A182" i="29"/>
  <c r="B181" i="29"/>
  <c r="A181" i="29"/>
  <c r="B180" i="29"/>
  <c r="A180" i="29"/>
  <c r="B179" i="29"/>
  <c r="A179" i="29"/>
  <c r="B178" i="29"/>
  <c r="A178" i="29"/>
  <c r="B177" i="29"/>
  <c r="A177" i="29"/>
  <c r="B176" i="29"/>
  <c r="A176" i="29"/>
  <c r="B175" i="29"/>
  <c r="A175" i="29"/>
  <c r="B174" i="29"/>
  <c r="A174" i="29"/>
  <c r="B173" i="29"/>
  <c r="A173" i="29"/>
  <c r="B172" i="29"/>
  <c r="A172" i="29"/>
  <c r="B171" i="29"/>
  <c r="A171" i="29"/>
  <c r="B170" i="29"/>
  <c r="A170" i="29"/>
  <c r="B169" i="29"/>
  <c r="A169" i="29"/>
  <c r="B168" i="29"/>
  <c r="A168" i="29"/>
  <c r="B167" i="29"/>
  <c r="A167" i="29"/>
  <c r="B166" i="29"/>
  <c r="A166" i="29"/>
  <c r="B165" i="29"/>
  <c r="A165" i="29"/>
  <c r="B164" i="29"/>
  <c r="A164" i="29"/>
  <c r="B163" i="29"/>
  <c r="A163" i="29"/>
  <c r="B162" i="29"/>
  <c r="A162" i="29"/>
  <c r="B161" i="29"/>
  <c r="A161" i="29"/>
  <c r="B160" i="29"/>
  <c r="A160" i="29"/>
  <c r="B159" i="29"/>
  <c r="A159" i="29"/>
  <c r="B158" i="29"/>
  <c r="A158" i="29"/>
  <c r="B157" i="29"/>
  <c r="A157" i="29"/>
  <c r="B156" i="29"/>
  <c r="A156" i="29"/>
  <c r="B155" i="29"/>
  <c r="A155" i="29"/>
  <c r="B154" i="29"/>
  <c r="A154" i="29"/>
  <c r="B153" i="29"/>
  <c r="A153" i="29"/>
  <c r="B152" i="29"/>
  <c r="A152" i="29"/>
  <c r="B151" i="29"/>
  <c r="A151" i="29"/>
  <c r="B150" i="29"/>
  <c r="A150" i="29"/>
  <c r="B149" i="29"/>
  <c r="A149" i="29"/>
  <c r="B148" i="29"/>
  <c r="A148" i="29"/>
  <c r="B147" i="29"/>
  <c r="A147" i="29"/>
  <c r="B146" i="29"/>
  <c r="A146" i="29"/>
  <c r="B145" i="29"/>
  <c r="A145" i="29"/>
  <c r="B144" i="29"/>
  <c r="A144" i="29"/>
  <c r="B143" i="29"/>
  <c r="A143" i="29"/>
  <c r="B142" i="29"/>
  <c r="A142" i="29"/>
  <c r="B141" i="29"/>
  <c r="A141" i="29"/>
  <c r="B140" i="29"/>
  <c r="A140" i="29"/>
  <c r="B139" i="29"/>
  <c r="A139" i="29"/>
  <c r="B138" i="29"/>
  <c r="A138" i="29"/>
  <c r="B137" i="29"/>
  <c r="A137" i="29"/>
  <c r="B136" i="29"/>
  <c r="A136" i="29"/>
  <c r="B135" i="29"/>
  <c r="A135" i="29"/>
  <c r="B134" i="29"/>
  <c r="A134" i="29"/>
  <c r="B133" i="29"/>
  <c r="A133" i="29"/>
  <c r="B132" i="29"/>
  <c r="A132" i="29"/>
  <c r="B131" i="29"/>
  <c r="A131" i="29"/>
  <c r="B130" i="29"/>
  <c r="A130" i="29"/>
  <c r="B129" i="29"/>
  <c r="A129" i="29"/>
  <c r="B128" i="29"/>
  <c r="A128" i="29"/>
  <c r="B127" i="29"/>
  <c r="A127" i="29"/>
  <c r="B126" i="29"/>
  <c r="A126" i="29"/>
  <c r="B125" i="29"/>
  <c r="A125" i="29"/>
  <c r="B124" i="29"/>
  <c r="A124" i="29"/>
  <c r="B123" i="29"/>
  <c r="A123" i="29"/>
  <c r="B122" i="29"/>
  <c r="A122" i="29"/>
  <c r="B121" i="29"/>
  <c r="A121" i="29"/>
  <c r="B120" i="29"/>
  <c r="A120" i="29"/>
  <c r="B119" i="29"/>
  <c r="A119" i="29"/>
  <c r="B118" i="29"/>
  <c r="A118" i="29"/>
  <c r="B117" i="29"/>
  <c r="A117" i="29"/>
  <c r="B116" i="29"/>
  <c r="A116" i="29"/>
  <c r="B115" i="29"/>
  <c r="A115" i="29"/>
  <c r="B114" i="29"/>
  <c r="A114" i="29"/>
  <c r="B113" i="29"/>
  <c r="A113" i="29"/>
  <c r="B112" i="29"/>
  <c r="A112" i="29"/>
  <c r="B111" i="29"/>
  <c r="A111" i="29"/>
  <c r="B110" i="29"/>
  <c r="A110" i="29"/>
  <c r="B109" i="29"/>
  <c r="A109" i="29"/>
  <c r="B108" i="29"/>
  <c r="A108" i="29"/>
  <c r="B107" i="29"/>
  <c r="A107" i="29"/>
  <c r="B106" i="29"/>
  <c r="A106" i="29"/>
  <c r="B105" i="29"/>
  <c r="A105" i="29"/>
  <c r="B104" i="29"/>
  <c r="A104" i="29"/>
  <c r="B103" i="29"/>
  <c r="A103" i="29"/>
  <c r="B102" i="29"/>
  <c r="A102" i="29"/>
  <c r="B101" i="29"/>
  <c r="A101" i="29"/>
  <c r="B100" i="29"/>
  <c r="A100" i="29"/>
  <c r="B99" i="29"/>
  <c r="A99" i="29"/>
  <c r="B98" i="29"/>
  <c r="A98" i="29"/>
  <c r="B97" i="29"/>
  <c r="A97" i="29"/>
  <c r="B96" i="29"/>
  <c r="A96" i="29"/>
  <c r="B95" i="29"/>
  <c r="A95" i="29"/>
  <c r="B94" i="29"/>
  <c r="A94" i="29"/>
  <c r="B93" i="29"/>
  <c r="A93" i="29"/>
  <c r="B92" i="29"/>
  <c r="A92" i="29"/>
  <c r="B91" i="29"/>
  <c r="A91" i="29"/>
  <c r="B90" i="29"/>
  <c r="A90" i="29"/>
  <c r="B89" i="29"/>
  <c r="A89" i="29"/>
  <c r="B88" i="29"/>
  <c r="A88" i="29"/>
  <c r="B87" i="29"/>
  <c r="A87" i="29"/>
  <c r="B86" i="29"/>
  <c r="A86" i="29"/>
  <c r="B85" i="29"/>
  <c r="A85" i="29"/>
  <c r="B84" i="29"/>
  <c r="A84" i="29"/>
  <c r="B83" i="29"/>
  <c r="A83" i="29"/>
  <c r="B82" i="29"/>
  <c r="A82" i="29"/>
  <c r="B81" i="29"/>
  <c r="A81" i="29"/>
  <c r="B80" i="29"/>
  <c r="A80" i="29"/>
  <c r="B79" i="29"/>
  <c r="A79" i="29"/>
  <c r="B78" i="29"/>
  <c r="A78" i="29"/>
  <c r="F77" i="29"/>
  <c r="F2" i="29" s="1"/>
  <c r="L52" i="1" s="1"/>
  <c r="B77" i="29"/>
  <c r="A77" i="29"/>
  <c r="B76" i="29"/>
  <c r="A76" i="29"/>
  <c r="B75" i="29"/>
  <c r="A75" i="29"/>
  <c r="B74" i="29"/>
  <c r="A74" i="29"/>
  <c r="B73" i="29"/>
  <c r="A73" i="29"/>
  <c r="B72" i="29"/>
  <c r="A72" i="29"/>
  <c r="B71" i="29"/>
  <c r="A71" i="29"/>
  <c r="B70" i="29"/>
  <c r="A70" i="29"/>
  <c r="B69" i="29"/>
  <c r="A69" i="29"/>
  <c r="B68" i="29"/>
  <c r="A68" i="29"/>
  <c r="B67" i="29"/>
  <c r="A67" i="29"/>
  <c r="B66" i="29"/>
  <c r="A66" i="29"/>
  <c r="B65" i="29"/>
  <c r="A65" i="29"/>
  <c r="B64" i="29"/>
  <c r="A64" i="29"/>
  <c r="B63" i="29"/>
  <c r="A63" i="29"/>
  <c r="B62" i="29"/>
  <c r="A62" i="29"/>
  <c r="B61" i="29"/>
  <c r="A61" i="29"/>
  <c r="B60" i="29"/>
  <c r="A60" i="29"/>
  <c r="B59" i="29"/>
  <c r="A59" i="29"/>
  <c r="B58" i="29"/>
  <c r="A58" i="29"/>
  <c r="B57" i="29"/>
  <c r="A57" i="29"/>
  <c r="B56" i="29"/>
  <c r="A56" i="29"/>
  <c r="B55" i="29"/>
  <c r="A55" i="29"/>
  <c r="B54" i="29"/>
  <c r="A54" i="29"/>
  <c r="B53" i="29"/>
  <c r="A53" i="29"/>
  <c r="B52" i="29"/>
  <c r="A52" i="29"/>
  <c r="B51" i="29"/>
  <c r="A51" i="29"/>
  <c r="B50" i="29"/>
  <c r="A50" i="29"/>
  <c r="B49" i="29"/>
  <c r="A49" i="29"/>
  <c r="B48" i="29"/>
  <c r="A48" i="29"/>
  <c r="B47" i="29"/>
  <c r="A47" i="29"/>
  <c r="B46" i="29"/>
  <c r="A46" i="29"/>
  <c r="B45" i="29"/>
  <c r="A45" i="29"/>
  <c r="B44" i="29"/>
  <c r="A44" i="29"/>
  <c r="B43" i="29"/>
  <c r="A43" i="29"/>
  <c r="B42" i="29"/>
  <c r="A42" i="29"/>
  <c r="B41" i="29"/>
  <c r="A41" i="29"/>
  <c r="B40" i="29"/>
  <c r="A40" i="29"/>
  <c r="B39" i="29"/>
  <c r="A39" i="29"/>
  <c r="B38" i="29"/>
  <c r="A38" i="29"/>
  <c r="B37" i="29"/>
  <c r="A37" i="29"/>
  <c r="B36" i="29"/>
  <c r="A36" i="29"/>
  <c r="B35" i="29"/>
  <c r="A35" i="29"/>
  <c r="B34" i="29"/>
  <c r="A34" i="29"/>
  <c r="B33" i="29"/>
  <c r="A33" i="29"/>
  <c r="B32" i="29"/>
  <c r="A32" i="29"/>
  <c r="B31" i="29"/>
  <c r="A31" i="29"/>
  <c r="B30" i="29"/>
  <c r="A30" i="29"/>
  <c r="B29" i="29"/>
  <c r="A29" i="29"/>
  <c r="B28" i="29"/>
  <c r="A28" i="29"/>
  <c r="B27" i="29"/>
  <c r="A27" i="29"/>
  <c r="B26" i="29"/>
  <c r="A26" i="29"/>
  <c r="B25" i="29"/>
  <c r="A25" i="29"/>
  <c r="B24" i="29"/>
  <c r="A24" i="29"/>
  <c r="B23" i="29"/>
  <c r="A23" i="29"/>
  <c r="B22" i="29"/>
  <c r="A22" i="29"/>
  <c r="B21" i="29"/>
  <c r="A21" i="29"/>
  <c r="B20" i="29"/>
  <c r="A20" i="29"/>
  <c r="B19" i="29"/>
  <c r="A19" i="29"/>
  <c r="B18" i="29"/>
  <c r="A18" i="29"/>
  <c r="B17" i="29"/>
  <c r="A17" i="29"/>
  <c r="B16" i="29"/>
  <c r="A16" i="29"/>
  <c r="B15" i="29"/>
  <c r="A15" i="29"/>
  <c r="B14" i="29"/>
  <c r="A14" i="29"/>
  <c r="B13" i="29"/>
  <c r="A13" i="29"/>
  <c r="B12" i="29"/>
  <c r="A12" i="29"/>
  <c r="B11" i="29"/>
  <c r="A11" i="29"/>
  <c r="B10" i="29"/>
  <c r="A10" i="29"/>
  <c r="B9" i="29"/>
  <c r="A9" i="29"/>
  <c r="B8" i="29"/>
  <c r="A8" i="29"/>
  <c r="B7" i="29"/>
  <c r="A7" i="29"/>
  <c r="B6" i="29"/>
  <c r="A6" i="29"/>
  <c r="B5" i="29"/>
  <c r="A5" i="29"/>
  <c r="B4" i="29"/>
  <c r="A4" i="29"/>
  <c r="B3" i="29"/>
  <c r="A3" i="29"/>
  <c r="L54" i="1" l="1"/>
  <c r="M54" i="1" s="1"/>
  <c r="L56" i="1"/>
  <c r="M56" i="1" s="1"/>
  <c r="L58" i="1"/>
  <c r="M58" i="1" s="1"/>
  <c r="L60" i="1"/>
  <c r="M60" i="1" s="1"/>
  <c r="L62" i="1"/>
  <c r="M62" i="1" s="1"/>
  <c r="L64" i="1"/>
  <c r="M64" i="1" s="1"/>
  <c r="L66" i="1"/>
  <c r="M66" i="1" s="1"/>
  <c r="L68" i="1"/>
  <c r="M68" i="1" s="1"/>
  <c r="L70" i="1"/>
  <c r="M70" i="1" s="1"/>
  <c r="L72" i="1"/>
  <c r="M72" i="1" s="1"/>
  <c r="L74" i="1"/>
  <c r="M74" i="1" s="1"/>
  <c r="L76" i="1"/>
  <c r="M76" i="1" s="1"/>
  <c r="L53" i="1"/>
  <c r="L79" i="1"/>
  <c r="M79" i="1" s="1"/>
  <c r="L81" i="1"/>
  <c r="M81" i="1" s="1"/>
  <c r="L83" i="1"/>
  <c r="M83" i="1" s="1"/>
  <c r="L85" i="1"/>
  <c r="M85" i="1" s="1"/>
  <c r="L87" i="1"/>
  <c r="M87" i="1" s="1"/>
  <c r="L89" i="1"/>
  <c r="M89" i="1" s="1"/>
  <c r="L91" i="1"/>
  <c r="M91" i="1" s="1"/>
  <c r="L93" i="1"/>
  <c r="M93" i="1" s="1"/>
  <c r="L95" i="1"/>
  <c r="M95" i="1" s="1"/>
  <c r="L97" i="1"/>
  <c r="M97" i="1" s="1"/>
  <c r="L99" i="1"/>
  <c r="M99" i="1" s="1"/>
  <c r="L101" i="1"/>
  <c r="M101" i="1" s="1"/>
  <c r="L103" i="1"/>
  <c r="M103" i="1" s="1"/>
  <c r="L105" i="1"/>
  <c r="M105" i="1" s="1"/>
  <c r="L107" i="1"/>
  <c r="M107" i="1" s="1"/>
  <c r="L109" i="1"/>
  <c r="M109" i="1" s="1"/>
  <c r="L111" i="1"/>
  <c r="M111" i="1" s="1"/>
  <c r="L113" i="1"/>
  <c r="M113" i="1" s="1"/>
  <c r="L115" i="1"/>
  <c r="M115" i="1" s="1"/>
  <c r="L117" i="1"/>
  <c r="M117" i="1" s="1"/>
  <c r="L119" i="1"/>
  <c r="M119" i="1" s="1"/>
  <c r="L121" i="1"/>
  <c r="M121" i="1" s="1"/>
  <c r="L123" i="1"/>
  <c r="M123" i="1" s="1"/>
  <c r="L125" i="1"/>
  <c r="M125" i="1" s="1"/>
  <c r="L127" i="1"/>
  <c r="L129" i="1"/>
  <c r="M129" i="1" s="1"/>
  <c r="L131" i="1"/>
  <c r="M131" i="1" s="1"/>
  <c r="L133" i="1"/>
  <c r="M133" i="1" s="1"/>
  <c r="L135" i="1"/>
  <c r="M135" i="1" s="1"/>
  <c r="L137" i="1"/>
  <c r="M137" i="1" s="1"/>
  <c r="L139" i="1"/>
  <c r="M139" i="1" s="1"/>
  <c r="L141" i="1"/>
  <c r="M141" i="1" s="1"/>
  <c r="L143" i="1"/>
  <c r="M143" i="1" s="1"/>
  <c r="L145" i="1"/>
  <c r="M145" i="1" s="1"/>
  <c r="L147" i="1"/>
  <c r="M147" i="1" s="1"/>
  <c r="L149" i="1"/>
  <c r="M149" i="1" s="1"/>
  <c r="L55" i="1"/>
  <c r="M55" i="1" s="1"/>
  <c r="L59" i="1"/>
  <c r="M59" i="1" s="1"/>
  <c r="L63" i="1"/>
  <c r="M63" i="1" s="1"/>
  <c r="L67" i="1"/>
  <c r="M67" i="1" s="1"/>
  <c r="L71" i="1"/>
  <c r="M71" i="1" s="1"/>
  <c r="L75" i="1"/>
  <c r="M75" i="1" s="1"/>
  <c r="L78" i="1"/>
  <c r="L82" i="1"/>
  <c r="M82" i="1" s="1"/>
  <c r="L86" i="1"/>
  <c r="M86" i="1" s="1"/>
  <c r="L90" i="1"/>
  <c r="M90" i="1" s="1"/>
  <c r="L94" i="1"/>
  <c r="M94" i="1" s="1"/>
  <c r="L98" i="1"/>
  <c r="M98" i="1" s="1"/>
  <c r="L102" i="1"/>
  <c r="M102" i="1" s="1"/>
  <c r="L106" i="1"/>
  <c r="M106" i="1" s="1"/>
  <c r="L110" i="1"/>
  <c r="M110" i="1" s="1"/>
  <c r="L114" i="1"/>
  <c r="M114" i="1" s="1"/>
  <c r="L118" i="1"/>
  <c r="M118" i="1" s="1"/>
  <c r="L122" i="1"/>
  <c r="M122" i="1" s="1"/>
  <c r="L126" i="1"/>
  <c r="M126" i="1" s="1"/>
  <c r="L130" i="1"/>
  <c r="M130" i="1" s="1"/>
  <c r="L134" i="1"/>
  <c r="M134" i="1" s="1"/>
  <c r="L138" i="1"/>
  <c r="M138" i="1" s="1"/>
  <c r="L142" i="1"/>
  <c r="M142" i="1" s="1"/>
  <c r="L146" i="1"/>
  <c r="M146" i="1" s="1"/>
  <c r="L150" i="1"/>
  <c r="M150" i="1" s="1"/>
  <c r="L152" i="1"/>
  <c r="L154" i="1"/>
  <c r="M154" i="1" s="1"/>
  <c r="L156" i="1"/>
  <c r="L158" i="1"/>
  <c r="M158" i="1" s="1"/>
  <c r="L160" i="1"/>
  <c r="L162" i="1"/>
  <c r="M162" i="1" s="1"/>
  <c r="L164" i="1"/>
  <c r="L166" i="1"/>
  <c r="M166" i="1" s="1"/>
  <c r="L168" i="1"/>
  <c r="L170" i="1"/>
  <c r="L172" i="1"/>
  <c r="L174" i="1"/>
  <c r="M174" i="1" s="1"/>
  <c r="L176" i="1"/>
  <c r="L178" i="1"/>
  <c r="M178" i="1" s="1"/>
  <c r="L180" i="1"/>
  <c r="L182" i="1"/>
  <c r="M182" i="1" s="1"/>
  <c r="L184" i="1"/>
  <c r="L186" i="1"/>
  <c r="L188" i="1"/>
  <c r="L190" i="1"/>
  <c r="L192" i="1"/>
  <c r="L194" i="1"/>
  <c r="L196" i="1"/>
  <c r="L198" i="1"/>
  <c r="L200" i="1"/>
  <c r="L202" i="1"/>
  <c r="L204" i="1"/>
  <c r="L206" i="1"/>
  <c r="L208" i="1"/>
  <c r="M208" i="1" s="1"/>
  <c r="L210" i="1"/>
  <c r="L212" i="1"/>
  <c r="M212" i="1" s="1"/>
  <c r="L214" i="1"/>
  <c r="M214" i="1" s="1"/>
  <c r="L216" i="1"/>
  <c r="M216" i="1" s="1"/>
  <c r="L218" i="1"/>
  <c r="M218" i="1" s="1"/>
  <c r="L220" i="1"/>
  <c r="M220" i="1" s="1"/>
  <c r="L222" i="1"/>
  <c r="M222" i="1" s="1"/>
  <c r="L224" i="1"/>
  <c r="M224" i="1" s="1"/>
  <c r="L226" i="1"/>
  <c r="M226" i="1" s="1"/>
  <c r="L228" i="1"/>
  <c r="M228" i="1" s="1"/>
  <c r="L230" i="1"/>
  <c r="M230" i="1" s="1"/>
  <c r="L232" i="1"/>
  <c r="M232" i="1" s="1"/>
  <c r="L234" i="1"/>
  <c r="M234" i="1" s="1"/>
  <c r="L236" i="1"/>
  <c r="M236" i="1" s="1"/>
  <c r="L238" i="1"/>
  <c r="M238" i="1" s="1"/>
  <c r="L240" i="1"/>
  <c r="M240" i="1" s="1"/>
  <c r="L242" i="1"/>
  <c r="M242" i="1" s="1"/>
  <c r="L244" i="1"/>
  <c r="M244" i="1" s="1"/>
  <c r="L246" i="1"/>
  <c r="M246" i="1" s="1"/>
  <c r="L248" i="1"/>
  <c r="M248" i="1" s="1"/>
  <c r="L250" i="1"/>
  <c r="M250" i="1" s="1"/>
  <c r="L57" i="1"/>
  <c r="M57" i="1" s="1"/>
  <c r="L61" i="1"/>
  <c r="M61" i="1" s="1"/>
  <c r="L65" i="1"/>
  <c r="M65" i="1" s="1"/>
  <c r="L69" i="1"/>
  <c r="M69" i="1" s="1"/>
  <c r="L73" i="1"/>
  <c r="M73" i="1" s="1"/>
  <c r="L77" i="1"/>
  <c r="M77" i="1" s="1"/>
  <c r="L80" i="1"/>
  <c r="M80" i="1" s="1"/>
  <c r="L84" i="1"/>
  <c r="M84" i="1" s="1"/>
  <c r="L88" i="1"/>
  <c r="M88" i="1" s="1"/>
  <c r="L92" i="1"/>
  <c r="M92" i="1" s="1"/>
  <c r="L96" i="1"/>
  <c r="L100" i="1"/>
  <c r="M100" i="1" s="1"/>
  <c r="L104" i="1"/>
  <c r="M104" i="1" s="1"/>
  <c r="L108" i="1"/>
  <c r="M108" i="1" s="1"/>
  <c r="L112" i="1"/>
  <c r="M112" i="1" s="1"/>
  <c r="L116" i="1"/>
  <c r="L120" i="1"/>
  <c r="L124" i="1"/>
  <c r="L128" i="1"/>
  <c r="L132" i="1"/>
  <c r="L136" i="1"/>
  <c r="L140" i="1"/>
  <c r="L144" i="1"/>
  <c r="L148" i="1"/>
  <c r="L151" i="1"/>
  <c r="M151" i="1" s="1"/>
  <c r="L153" i="1"/>
  <c r="M153" i="1" s="1"/>
  <c r="L155" i="1"/>
  <c r="M155" i="1" s="1"/>
  <c r="L157" i="1"/>
  <c r="L159" i="1"/>
  <c r="M159" i="1" s="1"/>
  <c r="L161" i="1"/>
  <c r="M161" i="1" s="1"/>
  <c r="L163" i="1"/>
  <c r="M163" i="1" s="1"/>
  <c r="L165" i="1"/>
  <c r="M165" i="1" s="1"/>
  <c r="L167" i="1"/>
  <c r="M167" i="1" s="1"/>
  <c r="L169" i="1"/>
  <c r="M169" i="1" s="1"/>
  <c r="L171" i="1"/>
  <c r="M171" i="1" s="1"/>
  <c r="L173" i="1"/>
  <c r="M173" i="1" s="1"/>
  <c r="L175" i="1"/>
  <c r="M175" i="1" s="1"/>
  <c r="L177" i="1"/>
  <c r="M177" i="1" s="1"/>
  <c r="L179" i="1"/>
  <c r="M179" i="1" s="1"/>
  <c r="L181" i="1"/>
  <c r="M181" i="1" s="1"/>
  <c r="L183" i="1"/>
  <c r="M183" i="1" s="1"/>
  <c r="L185" i="1"/>
  <c r="M185" i="1" s="1"/>
  <c r="L187" i="1"/>
  <c r="M187" i="1" s="1"/>
  <c r="L189" i="1"/>
  <c r="M189" i="1" s="1"/>
  <c r="L191" i="1"/>
  <c r="M191" i="1" s="1"/>
  <c r="L193" i="1"/>
  <c r="M193" i="1" s="1"/>
  <c r="L195" i="1"/>
  <c r="M195" i="1" s="1"/>
  <c r="L197" i="1"/>
  <c r="M197" i="1" s="1"/>
  <c r="L199" i="1"/>
  <c r="M199" i="1" s="1"/>
  <c r="L201" i="1"/>
  <c r="M201" i="1" s="1"/>
  <c r="L203" i="1"/>
  <c r="M203" i="1" s="1"/>
  <c r="L205" i="1"/>
  <c r="M205" i="1" s="1"/>
  <c r="L207" i="1"/>
  <c r="M207" i="1" s="1"/>
  <c r="L209" i="1"/>
  <c r="M209" i="1" s="1"/>
  <c r="L211" i="1"/>
  <c r="M211" i="1" s="1"/>
  <c r="L213" i="1"/>
  <c r="M213" i="1" s="1"/>
  <c r="L215" i="1"/>
  <c r="M215" i="1" s="1"/>
  <c r="L217" i="1"/>
  <c r="M217" i="1" s="1"/>
  <c r="L219" i="1"/>
  <c r="L223" i="1"/>
  <c r="M223" i="1" s="1"/>
  <c r="L227" i="1"/>
  <c r="M227" i="1" s="1"/>
  <c r="L231" i="1"/>
  <c r="M231" i="1" s="1"/>
  <c r="L235" i="1"/>
  <c r="L239" i="1"/>
  <c r="M239" i="1" s="1"/>
  <c r="L243" i="1"/>
  <c r="M243" i="1" s="1"/>
  <c r="L247" i="1"/>
  <c r="M247" i="1" s="1"/>
  <c r="L251" i="1"/>
  <c r="M251" i="1" s="1"/>
  <c r="L221" i="1"/>
  <c r="M221" i="1" s="1"/>
  <c r="L225" i="1"/>
  <c r="M225" i="1" s="1"/>
  <c r="L229" i="1"/>
  <c r="M229" i="1" s="1"/>
  <c r="L233" i="1"/>
  <c r="M233" i="1" s="1"/>
  <c r="L237" i="1"/>
  <c r="M237" i="1" s="1"/>
  <c r="L241" i="1"/>
  <c r="M241" i="1" s="1"/>
  <c r="L245" i="1"/>
  <c r="M245" i="1" s="1"/>
  <c r="L249" i="1"/>
  <c r="M249" i="1" s="1"/>
  <c r="D15" i="19"/>
  <c r="C53" i="1" s="1"/>
  <c r="D31" i="19"/>
  <c r="E53" i="1" s="1"/>
  <c r="D40" i="19"/>
  <c r="J53" i="1" s="1"/>
  <c r="D45" i="19"/>
  <c r="H53" i="1" s="1"/>
  <c r="D76" i="19"/>
  <c r="I53" i="1" s="1"/>
  <c r="D40" i="20"/>
  <c r="J96" i="1" s="1"/>
  <c r="D57" i="20"/>
  <c r="F96" i="1" s="1"/>
  <c r="D71" i="20"/>
  <c r="G96" i="1" s="1"/>
  <c r="D15" i="30"/>
  <c r="C170" i="1" s="1"/>
  <c r="D31" i="30"/>
  <c r="E170" i="1" s="1"/>
  <c r="D40" i="30"/>
  <c r="J170" i="1" s="1"/>
  <c r="D45" i="30"/>
  <c r="H170" i="1" s="1"/>
  <c r="D57" i="30"/>
  <c r="F170" i="1" s="1"/>
  <c r="D71" i="30"/>
  <c r="G170" i="1" s="1"/>
  <c r="D23" i="31"/>
  <c r="D219" i="1" s="1"/>
  <c r="D15" i="32"/>
  <c r="C235" i="1" s="1"/>
  <c r="D23" i="32"/>
  <c r="D235" i="1" s="1"/>
  <c r="D31" i="32"/>
  <c r="E235" i="1" s="1"/>
  <c r="D76" i="32"/>
  <c r="I235" i="1" s="1"/>
  <c r="D45" i="32"/>
  <c r="H235" i="1" s="1"/>
  <c r="D45" i="31"/>
  <c r="H219" i="1" s="1"/>
  <c r="D57" i="31"/>
  <c r="F219" i="1" s="1"/>
  <c r="D71" i="31"/>
  <c r="G219" i="1" s="1"/>
  <c r="D15" i="31"/>
  <c r="C219" i="1" s="1"/>
  <c r="D31" i="31"/>
  <c r="E219" i="1" s="1"/>
  <c r="D40" i="31"/>
  <c r="J219" i="1" s="1"/>
  <c r="D76" i="31"/>
  <c r="I219" i="1" s="1"/>
  <c r="D23" i="30"/>
  <c r="D170" i="1" s="1"/>
  <c r="D76" i="30"/>
  <c r="D15" i="22"/>
  <c r="C157" i="1" s="1"/>
  <c r="D31" i="22"/>
  <c r="E157" i="1" s="1"/>
  <c r="D40" i="22"/>
  <c r="J157" i="1" s="1"/>
  <c r="D45" i="22"/>
  <c r="H157" i="1" s="1"/>
  <c r="D57" i="22"/>
  <c r="F157" i="1" s="1"/>
  <c r="D71" i="22"/>
  <c r="G157" i="1" s="1"/>
  <c r="D23" i="22"/>
  <c r="D157" i="1" s="1"/>
  <c r="D76" i="22"/>
  <c r="D15" i="21"/>
  <c r="C127" i="1" s="1"/>
  <c r="D23" i="21"/>
  <c r="D127" i="1" s="1"/>
  <c r="D31" i="21"/>
  <c r="E127" i="1" s="1"/>
  <c r="D76" i="21"/>
  <c r="I127" i="1" s="1"/>
  <c r="D45" i="21"/>
  <c r="H127" i="1" s="1"/>
  <c r="D15" i="20"/>
  <c r="C96" i="1" s="1"/>
  <c r="D23" i="20"/>
  <c r="D96" i="1" s="1"/>
  <c r="D31" i="20"/>
  <c r="E96" i="1" s="1"/>
  <c r="D76" i="20"/>
  <c r="I96" i="1" s="1"/>
  <c r="D45" i="20"/>
  <c r="H96" i="1" s="1"/>
  <c r="D15" i="26"/>
  <c r="C78" i="1" s="1"/>
  <c r="D31" i="26"/>
  <c r="E78" i="1" s="1"/>
  <c r="D40" i="26"/>
  <c r="J78" i="1" s="1"/>
  <c r="D45" i="26"/>
  <c r="H78" i="1" s="1"/>
  <c r="D57" i="26"/>
  <c r="F78" i="1" s="1"/>
  <c r="D23" i="26"/>
  <c r="D78" i="1" s="1"/>
  <c r="D71" i="26"/>
  <c r="G78" i="1" s="1"/>
  <c r="D23" i="19"/>
  <c r="D53" i="1" s="1"/>
  <c r="D71" i="19"/>
  <c r="G53" i="1" s="1"/>
  <c r="M186" i="1"/>
  <c r="M190" i="1"/>
  <c r="M194" i="1"/>
  <c r="M198" i="1"/>
  <c r="M202" i="1"/>
  <c r="M206" i="1"/>
  <c r="M210" i="1"/>
  <c r="M116" i="1"/>
  <c r="M120" i="1"/>
  <c r="M124" i="1"/>
  <c r="M128" i="1"/>
  <c r="M132" i="1"/>
  <c r="M136" i="1"/>
  <c r="M140" i="1"/>
  <c r="M144" i="1"/>
  <c r="M148" i="1"/>
  <c r="M152" i="1"/>
  <c r="M156" i="1"/>
  <c r="M160" i="1"/>
  <c r="M164" i="1"/>
  <c r="M168" i="1"/>
  <c r="M172" i="1"/>
  <c r="M176" i="1"/>
  <c r="M180" i="1"/>
  <c r="M184" i="1"/>
  <c r="M188" i="1"/>
  <c r="M192" i="1"/>
  <c r="M196" i="1"/>
  <c r="M200" i="1"/>
  <c r="M204" i="1"/>
  <c r="C45" i="1"/>
  <c r="D53" i="4"/>
  <c r="D39" i="4"/>
  <c r="D21" i="4"/>
  <c r="G83" i="4"/>
  <c r="H83" i="4"/>
  <c r="I83" i="4"/>
  <c r="J83" i="4"/>
  <c r="K83" i="4"/>
  <c r="F83" i="4"/>
  <c r="D78" i="4"/>
  <c r="D80" i="4"/>
  <c r="D81" i="4"/>
  <c r="D77" i="4"/>
  <c r="D73" i="4"/>
  <c r="D75" i="4"/>
  <c r="D72" i="4"/>
  <c r="D59" i="4"/>
  <c r="D60" i="4"/>
  <c r="D61" i="4"/>
  <c r="D63" i="4"/>
  <c r="D64" i="4"/>
  <c r="D66" i="4"/>
  <c r="D67" i="4"/>
  <c r="D68" i="4"/>
  <c r="D70" i="4"/>
  <c r="D58" i="4"/>
  <c r="D47" i="4"/>
  <c r="D48" i="4"/>
  <c r="D49" i="4"/>
  <c r="D50" i="4"/>
  <c r="D51" i="4"/>
  <c r="D52" i="4"/>
  <c r="D54" i="4"/>
  <c r="D56" i="4"/>
  <c r="D46" i="4"/>
  <c r="D42" i="4"/>
  <c r="D43" i="4"/>
  <c r="D41" i="4"/>
  <c r="D33" i="4"/>
  <c r="D34" i="4"/>
  <c r="D35" i="4"/>
  <c r="D36" i="4"/>
  <c r="D37" i="4"/>
  <c r="D38" i="4"/>
  <c r="D25" i="4"/>
  <c r="D26" i="4"/>
  <c r="D27" i="4"/>
  <c r="D28" i="4"/>
  <c r="D29" i="4"/>
  <c r="D30" i="4"/>
  <c r="D19" i="4"/>
  <c r="D20" i="4"/>
  <c r="D18" i="4"/>
  <c r="K96" i="1" l="1"/>
  <c r="M96" i="1" s="1"/>
  <c r="D83" i="22"/>
  <c r="I157" i="1"/>
  <c r="D83" i="30"/>
  <c r="I170" i="1"/>
  <c r="K170" i="1"/>
  <c r="M170" i="1" s="1"/>
  <c r="K53" i="1"/>
  <c r="M53" i="1" s="1"/>
  <c r="C46" i="1" s="1"/>
  <c r="K78" i="1"/>
  <c r="M78" i="1" s="1"/>
  <c r="K127" i="1"/>
  <c r="M127" i="1" s="1"/>
  <c r="K157" i="1"/>
  <c r="M157" i="1" s="1"/>
  <c r="K219" i="1"/>
  <c r="M219" i="1" s="1"/>
  <c r="K235" i="1"/>
  <c r="M235" i="1" s="1"/>
  <c r="D83" i="32"/>
  <c r="D83" i="31"/>
  <c r="D83" i="21"/>
  <c r="D83" i="20"/>
  <c r="D83" i="26"/>
  <c r="D83" i="19"/>
  <c r="D40" i="4"/>
  <c r="J52" i="1" s="1"/>
  <c r="E33" i="1" l="1"/>
  <c r="D76" i="4" l="1"/>
  <c r="I52" i="1" s="1"/>
  <c r="D45" i="4"/>
  <c r="H52" i="1" s="1"/>
  <c r="D71" i="4"/>
  <c r="G52" i="1" s="1"/>
  <c r="D57" i="4"/>
  <c r="F52" i="1" s="1"/>
  <c r="D32" i="4"/>
  <c r="D24" i="4"/>
  <c r="D23" i="4" s="1"/>
  <c r="D52" i="1" s="1"/>
  <c r="D17" i="4"/>
  <c r="D16" i="4"/>
  <c r="D15" i="4" l="1"/>
  <c r="C52" i="1" s="1"/>
  <c r="K52" i="1" s="1"/>
  <c r="M52" i="1" s="1"/>
  <c r="D31" i="4"/>
  <c r="E52" i="1" s="1"/>
  <c r="D83" i="4" l="1"/>
  <c r="C39" i="1"/>
  <c r="B33" i="1"/>
  <c r="C23" i="1"/>
  <c r="C21" i="1"/>
  <c r="C20" i="1"/>
  <c r="C19" i="1"/>
  <c r="C18" i="1"/>
  <c r="C16" i="1"/>
  <c r="C15" i="1"/>
  <c r="C14" i="1"/>
  <c r="E11" i="1"/>
  <c r="B11" i="1"/>
  <c r="C38" i="1" l="1"/>
  <c r="C40" i="1"/>
  <c r="C37" i="1"/>
  <c r="C42" i="1" l="1"/>
  <c r="C41" i="1"/>
  <c r="C43" i="1" l="1"/>
  <c r="C36" i="1"/>
  <c r="C44" i="1"/>
  <c r="C17" i="1" l="1"/>
  <c r="C22" i="1"/>
  <c r="C24" i="1" l="1"/>
</calcChain>
</file>

<file path=xl/comments1.xml><?xml version="1.0" encoding="utf-8"?>
<comments xmlns="http://schemas.openxmlformats.org/spreadsheetml/2006/main">
  <authors>
    <author>Chuoran Wang</author>
  </authors>
  <commentList>
    <comment ref="F1" authorId="0" shapeId="0">
      <text>
        <r>
          <rPr>
            <b/>
            <sz val="9"/>
            <color indexed="81"/>
            <rFont val="Tahoma"/>
            <family val="2"/>
          </rPr>
          <t xml:space="preserve">2010 Census Population
</t>
        </r>
      </text>
    </comment>
  </commentList>
</comments>
</file>

<file path=xl/sharedStrings.xml><?xml version="1.0" encoding="utf-8"?>
<sst xmlns="http://schemas.openxmlformats.org/spreadsheetml/2006/main" count="1673" uniqueCount="320">
  <si>
    <t>ENTER THE NAME OF LOCAL GOVERNMENT:</t>
  </si>
  <si>
    <t>TABLE 1: Community GHG Inventory (2010)</t>
  </si>
  <si>
    <t xml:space="preserve">FIGURE 1: </t>
  </si>
  <si>
    <t>Community GHG Emissions by Sector (2010)</t>
  </si>
  <si>
    <t>GHG EMISSION SECTORS</t>
  </si>
  <si>
    <t>MTCO2e*</t>
  </si>
  <si>
    <t>Residential</t>
  </si>
  <si>
    <t>Commercial</t>
  </si>
  <si>
    <t>Industrial</t>
  </si>
  <si>
    <t>Transportation</t>
  </si>
  <si>
    <t>Industrial Processes</t>
  </si>
  <si>
    <t>Agriculture</t>
  </si>
  <si>
    <t>Energy Supply</t>
  </si>
  <si>
    <t>Total Emissions</t>
  </si>
  <si>
    <t>Population</t>
  </si>
  <si>
    <t>Per Capita Emissions</t>
  </si>
  <si>
    <t>*Metric Tons of Carbon Dioxide Equivalent</t>
  </si>
  <si>
    <t>Do you want to compare your emissions to another community?</t>
  </si>
  <si>
    <t>TABLE 2: Community GHG Inventory (2010)</t>
  </si>
  <si>
    <t xml:space="preserve">FIGURE 2: </t>
  </si>
  <si>
    <t>Name of Local Government</t>
  </si>
  <si>
    <t>Total</t>
  </si>
  <si>
    <t>Dutchess County</t>
  </si>
  <si>
    <t>SECTORS</t>
  </si>
  <si>
    <t>DESCRIPTIONS</t>
  </si>
  <si>
    <r>
      <rPr>
        <b/>
        <sz val="12"/>
        <color theme="1"/>
        <rFont val="Calibri"/>
        <family val="2"/>
        <scheme val="minor"/>
      </rPr>
      <t>Buildings</t>
    </r>
    <r>
      <rPr>
        <sz val="12"/>
        <color theme="1"/>
        <rFont val="Calibri"/>
        <family val="2"/>
        <scheme val="minor"/>
      </rPr>
      <t xml:space="preserve">
</t>
    </r>
    <r>
      <rPr>
        <i/>
        <sz val="11.5"/>
        <color theme="1"/>
        <rFont val="Calibri"/>
        <family val="2"/>
        <scheme val="minor"/>
      </rPr>
      <t>(Stationary Energy)</t>
    </r>
  </si>
  <si>
    <t xml:space="preserve">Energy used in Residential, Commercial, Industrial buildings &amp; other non-mobile uses (e.g., electricity, natural gas, fuel oils, wood &amp; propane). </t>
  </si>
  <si>
    <r>
      <rPr>
        <b/>
        <sz val="12"/>
        <color theme="1"/>
        <rFont val="Calibri"/>
        <family val="2"/>
        <scheme val="minor"/>
      </rPr>
      <t>Transportation</t>
    </r>
    <r>
      <rPr>
        <sz val="10"/>
        <color theme="1"/>
        <rFont val="Calibri"/>
        <family val="2"/>
        <scheme val="minor"/>
      </rPr>
      <t xml:space="preserve">
</t>
    </r>
    <r>
      <rPr>
        <i/>
        <sz val="12"/>
        <color theme="1"/>
        <rFont val="Calibri"/>
        <family val="2"/>
        <scheme val="minor"/>
      </rPr>
      <t>(Mobile Energy)</t>
    </r>
  </si>
  <si>
    <t>Fuel consumption for on-road transportation, passenger &amp; freight rail, aviation, marine transit &amp; off-road vehicles.</t>
  </si>
  <si>
    <t>Waste &amp; Wastewater Treatment</t>
  </si>
  <si>
    <t>Non-energy process emissions from landfills &amp; wastewater treatment plants or septic systems. (e.g., methane emissions from anaerobic decay).</t>
  </si>
  <si>
    <t>Industrial 
Processes</t>
  </si>
  <si>
    <r>
      <t>Non-energy process emissions from industrial activity &amp; fugitive emissions from fuel systems (e.g., C0</t>
    </r>
    <r>
      <rPr>
        <vertAlign val="subscript"/>
        <sz val="13"/>
        <color theme="1"/>
        <rFont val="Calibri"/>
        <family val="2"/>
        <scheme val="minor"/>
      </rPr>
      <t>2</t>
    </r>
    <r>
      <rPr>
        <sz val="13"/>
        <color theme="1"/>
        <rFont val="Calibri"/>
        <family val="2"/>
        <scheme val="minor"/>
      </rPr>
      <t xml:space="preserve"> from cement production, A/C coolants, &amp; leakages).</t>
    </r>
  </si>
  <si>
    <t>Non-energy emissions from crops &amp; livestock (e.g., methane &amp; nitrous oxide emissions from fertilizers).</t>
  </si>
  <si>
    <t>Energy generation &amp; fugitive emissions including energy losses during transmission &amp; distribution of electricity and natural gas.</t>
  </si>
  <si>
    <t>Region / County Name</t>
  </si>
  <si>
    <t>Color Code</t>
  </si>
  <si>
    <t>REQUIRED for the Roll Up Report, though some data may be zero, N/A, or considered to small to count</t>
  </si>
  <si>
    <t>Report NO Data in cell</t>
  </si>
  <si>
    <t>Built Environment</t>
  </si>
  <si>
    <t>Residential Energy Consumption</t>
  </si>
  <si>
    <t>Electricity / Steam</t>
  </si>
  <si>
    <t>Natural Gas</t>
  </si>
  <si>
    <t>Propane / LPG</t>
  </si>
  <si>
    <t>Wood</t>
  </si>
  <si>
    <t>Coal</t>
  </si>
  <si>
    <t>Commercial Energy Consumption</t>
  </si>
  <si>
    <t>Industrial Energy Consumption</t>
  </si>
  <si>
    <t>Motor Gasoline (E-10)</t>
  </si>
  <si>
    <t>Energy Generation and Supply</t>
  </si>
  <si>
    <t>Electricity T/D Losses</t>
  </si>
  <si>
    <t>Natural Gas T/D Losses</t>
  </si>
  <si>
    <t>Use of SF6 in the Utility Industry</t>
  </si>
  <si>
    <t>Cement Production</t>
  </si>
  <si>
    <t>Product Use (ODS Substitues)</t>
  </si>
  <si>
    <t>All Refrigerants- except utility SF6</t>
  </si>
  <si>
    <t>Transportation Energy</t>
  </si>
  <si>
    <t>On-road</t>
  </si>
  <si>
    <t>Diesel</t>
  </si>
  <si>
    <t>Ethanol</t>
  </si>
  <si>
    <t>Biodiesel</t>
  </si>
  <si>
    <t>Waste Management</t>
  </si>
  <si>
    <t>Solid Waste Management</t>
  </si>
  <si>
    <t>MSW incineration  (non grid connected)</t>
  </si>
  <si>
    <t>Sewage Treatment</t>
  </si>
  <si>
    <t>Central WWTPs and Septic Systems</t>
  </si>
  <si>
    <t>Livestock</t>
  </si>
  <si>
    <t>Crop Production and Soil Management</t>
  </si>
  <si>
    <t xml:space="preserve">Grand Totals </t>
  </si>
  <si>
    <t>Distillate Fuel Oil (#1, #2, Kerosene)</t>
  </si>
  <si>
    <t>Residual Fuel Oil (#4 and #6)</t>
  </si>
  <si>
    <t>Paper and Pulp</t>
  </si>
  <si>
    <t>Landfill Methane (Scope 3)</t>
  </si>
  <si>
    <t>Roll Up Report CGC.  Emissions in MTCDE</t>
  </si>
  <si>
    <t>Waste</t>
  </si>
  <si>
    <t>Gasoline</t>
  </si>
  <si>
    <t xml:space="preserve">The Capital District 2010 Regional Greenhouse Gas Inventory </t>
  </si>
  <si>
    <t xml:space="preserve">Data Sourced from: </t>
  </si>
  <si>
    <t>CO2e</t>
  </si>
  <si>
    <t>CO2</t>
  </si>
  <si>
    <t>CH4</t>
  </si>
  <si>
    <t>N2O</t>
  </si>
  <si>
    <t>PFC</t>
  </si>
  <si>
    <t>HFC</t>
  </si>
  <si>
    <t>SF6</t>
  </si>
  <si>
    <t>N/A</t>
  </si>
  <si>
    <t>Iron and Steel Production</t>
  </si>
  <si>
    <t>Aluminum Production</t>
  </si>
  <si>
    <t>Limestone Use</t>
  </si>
  <si>
    <t>Soda Ash Use</t>
  </si>
  <si>
    <t>Semi-Conductor Manufacturing</t>
  </si>
  <si>
    <t>Chemical Manufacturing</t>
  </si>
  <si>
    <t>Rail</t>
  </si>
  <si>
    <t>Electricity Consumption</t>
  </si>
  <si>
    <t>Marine</t>
  </si>
  <si>
    <t>Distillate</t>
  </si>
  <si>
    <t>Residual Fuel Oil</t>
  </si>
  <si>
    <t>Off-road Mobile</t>
  </si>
  <si>
    <t>All Fuels (Diesel and Gasoline)</t>
  </si>
  <si>
    <t>Enteric Fementation</t>
  </si>
  <si>
    <t>Manure management</t>
  </si>
  <si>
    <t>Use of Fertilizer</t>
  </si>
  <si>
    <t>Crop Residue Incineration</t>
  </si>
  <si>
    <t>County</t>
  </si>
  <si>
    <t>LocalGovFull</t>
  </si>
  <si>
    <t>City/Town</t>
  </si>
  <si>
    <t>Village</t>
  </si>
  <si>
    <t>2010 Pop</t>
  </si>
  <si>
    <t/>
  </si>
  <si>
    <t>Village of Earlville</t>
  </si>
  <si>
    <t>Other</t>
  </si>
  <si>
    <t>Glass Production</t>
  </si>
  <si>
    <t>Southern Tier</t>
  </si>
  <si>
    <t>Broome County</t>
  </si>
  <si>
    <t>Town of Barker</t>
  </si>
  <si>
    <t>City of Binghamton</t>
  </si>
  <si>
    <t>Town of Binghamton</t>
  </si>
  <si>
    <t>Town of Chenango</t>
  </si>
  <si>
    <t>Town of Colesville</t>
  </si>
  <si>
    <t>Town of Conklin</t>
  </si>
  <si>
    <t>Deposit Village</t>
  </si>
  <si>
    <t>Town of Dickinson</t>
  </si>
  <si>
    <t>Village of Endicott</t>
  </si>
  <si>
    <t>Town of Fenton</t>
  </si>
  <si>
    <t>Village of Johnson City</t>
  </si>
  <si>
    <t>Town of Kirkwood</t>
  </si>
  <si>
    <t>Town of Lisle</t>
  </si>
  <si>
    <t>Village of Lisle</t>
  </si>
  <si>
    <t>Town of Maine</t>
  </si>
  <si>
    <t>Town of Nanticoke</t>
  </si>
  <si>
    <t>Village of Port Dickinson</t>
  </si>
  <si>
    <t>Town of Sanford</t>
  </si>
  <si>
    <t>Town of Triangle</t>
  </si>
  <si>
    <t>Town of Union</t>
  </si>
  <si>
    <t>Town of Vestal</t>
  </si>
  <si>
    <t>Village of Whitney Point</t>
  </si>
  <si>
    <t>Town of Windsor</t>
  </si>
  <si>
    <t>Village of Windsor</t>
  </si>
  <si>
    <t>Chemung County</t>
  </si>
  <si>
    <t>Town of Ashland</t>
  </si>
  <si>
    <t>Town of Baldwin</t>
  </si>
  <si>
    <t>Town of Big Flats</t>
  </si>
  <si>
    <t>Town of Catlin</t>
  </si>
  <si>
    <t>Town of Chemung</t>
  </si>
  <si>
    <t>City of Elmira</t>
  </si>
  <si>
    <t>Village of Elmira</t>
  </si>
  <si>
    <t>Town of Elmira</t>
  </si>
  <si>
    <t>Town of Erin</t>
  </si>
  <si>
    <t>Town of Horseheads</t>
  </si>
  <si>
    <t>Village of Horseheads</t>
  </si>
  <si>
    <t>Village of Millport</t>
  </si>
  <si>
    <t>Town of Southport</t>
  </si>
  <si>
    <t>Town of Van Etten</t>
  </si>
  <si>
    <t>Village of Van Etten</t>
  </si>
  <si>
    <t>Town of Veteran</t>
  </si>
  <si>
    <t>Village of Wellsburg</t>
  </si>
  <si>
    <t>Chenango County</t>
  </si>
  <si>
    <t>Town of Afton</t>
  </si>
  <si>
    <t>Village of Afton</t>
  </si>
  <si>
    <t>Town of Bainbridge</t>
  </si>
  <si>
    <t>Village of Bainbridge</t>
  </si>
  <si>
    <t>Town of Columbus</t>
  </si>
  <si>
    <t>Town of Coventry</t>
  </si>
  <si>
    <t>Town of German</t>
  </si>
  <si>
    <t>Town of Greene</t>
  </si>
  <si>
    <t>Village of Greene</t>
  </si>
  <si>
    <t>Town of Guilford</t>
  </si>
  <si>
    <t>Town of Lincklaen</t>
  </si>
  <si>
    <t>Town of McDonough</t>
  </si>
  <si>
    <t>Town of New Berlin</t>
  </si>
  <si>
    <t>Village of New Berlin</t>
  </si>
  <si>
    <t>Town of North Norwich</t>
  </si>
  <si>
    <t>City of Norwich</t>
  </si>
  <si>
    <t>Town of Norwich</t>
  </si>
  <si>
    <t>Town of Otselic</t>
  </si>
  <si>
    <t>Town of Oxford</t>
  </si>
  <si>
    <t>Village of Oxford</t>
  </si>
  <si>
    <t>Town of Pharsalia</t>
  </si>
  <si>
    <t>Town of Pitcher</t>
  </si>
  <si>
    <t>Town of Plymouth</t>
  </si>
  <si>
    <t>Town of Preston</t>
  </si>
  <si>
    <t>Town of Sherburne</t>
  </si>
  <si>
    <t>Village of Sherburne</t>
  </si>
  <si>
    <t>Town of Smithville</t>
  </si>
  <si>
    <t>Town of Smyrna</t>
  </si>
  <si>
    <t>Village of Smyrna</t>
  </si>
  <si>
    <t>Delaware County</t>
  </si>
  <si>
    <t>Town of Andes</t>
  </si>
  <si>
    <t>Town of Bovina</t>
  </si>
  <si>
    <t>Town of Colchester</t>
  </si>
  <si>
    <t>Town of Davenport</t>
  </si>
  <si>
    <t>Town of Delhi</t>
  </si>
  <si>
    <t>Village of Delhi</t>
  </si>
  <si>
    <t>Town of Deposit</t>
  </si>
  <si>
    <t>Village of Deposit</t>
  </si>
  <si>
    <t>Village of Fleischmanns</t>
  </si>
  <si>
    <t>Town of Franklin</t>
  </si>
  <si>
    <t>Village of Franklin</t>
  </si>
  <si>
    <t>Town of Hamden</t>
  </si>
  <si>
    <t>Town of Hancock</t>
  </si>
  <si>
    <t>Village of Hancock</t>
  </si>
  <si>
    <t>Town of Harpersfield</t>
  </si>
  <si>
    <t>Village of Hobart</t>
  </si>
  <si>
    <t>Town of Kortright</t>
  </si>
  <si>
    <t>Village of Margaretville</t>
  </si>
  <si>
    <t>Town of Masonville</t>
  </si>
  <si>
    <t>Town of Meredith</t>
  </si>
  <si>
    <t>Town of Middletown</t>
  </si>
  <si>
    <t>Town of Roxbury</t>
  </si>
  <si>
    <t>Town of Sidney</t>
  </si>
  <si>
    <t>Village of Sidney</t>
  </si>
  <si>
    <t>Town of Stamford</t>
  </si>
  <si>
    <t>Village of Stamford</t>
  </si>
  <si>
    <t>Town of Tompkins</t>
  </si>
  <si>
    <t>Town of Walton</t>
  </si>
  <si>
    <t>Village of Walton</t>
  </si>
  <si>
    <t>Schuyler County</t>
  </si>
  <si>
    <t>Village of Burdett</t>
  </si>
  <si>
    <t>Town of Catharine</t>
  </si>
  <si>
    <t>Town of Cayuta</t>
  </si>
  <si>
    <t>Town of Dix</t>
  </si>
  <si>
    <t>Town of Hector</t>
  </si>
  <si>
    <t>Village of Montour Falls</t>
  </si>
  <si>
    <t>Town of Montour</t>
  </si>
  <si>
    <t>Village of Odessa</t>
  </si>
  <si>
    <t>Town of Orange</t>
  </si>
  <si>
    <t>Town of Reading</t>
  </si>
  <si>
    <t>Town of Tyrone</t>
  </si>
  <si>
    <t>Village of Watkins Glen</t>
  </si>
  <si>
    <t>Steuben County</t>
  </si>
  <si>
    <t>Town of Addison</t>
  </si>
  <si>
    <t>Village of Addison</t>
  </si>
  <si>
    <t>Village of Almond</t>
  </si>
  <si>
    <t>Village of Arkport</t>
  </si>
  <si>
    <t>Town of Avoca</t>
  </si>
  <si>
    <t>Village of Avoca</t>
  </si>
  <si>
    <t>Town of Bath</t>
  </si>
  <si>
    <t>Village of Bath</t>
  </si>
  <si>
    <t>Town of Bradford</t>
  </si>
  <si>
    <t>Town of Cameron</t>
  </si>
  <si>
    <t>Town of Campbell</t>
  </si>
  <si>
    <t>Town of Canisteo</t>
  </si>
  <si>
    <t>Village of Canisteo</t>
  </si>
  <si>
    <t>Town of Caton</t>
  </si>
  <si>
    <t>Town of Cohocton</t>
  </si>
  <si>
    <t>Village of Cohocton</t>
  </si>
  <si>
    <t>City of Corning</t>
  </si>
  <si>
    <t>Town of Corning</t>
  </si>
  <si>
    <t>Town of Dansville</t>
  </si>
  <si>
    <t>Town of Erwin</t>
  </si>
  <si>
    <t>Town of Fremont</t>
  </si>
  <si>
    <t>Town of Greenwood</t>
  </si>
  <si>
    <t>Village of Hammondsport</t>
  </si>
  <si>
    <t>Town of Hartsville</t>
  </si>
  <si>
    <t>Town of Hornby</t>
  </si>
  <si>
    <t>City of Hornell</t>
  </si>
  <si>
    <t>Town of Hornesllsville</t>
  </si>
  <si>
    <t>Town of Howard</t>
  </si>
  <si>
    <t>Town of Jasper</t>
  </si>
  <si>
    <t>Town of Lindley</t>
  </si>
  <si>
    <t>Village of North Hornell</t>
  </si>
  <si>
    <t>Village of Painted Post</t>
  </si>
  <si>
    <t>Town of Prattsburgh</t>
  </si>
  <si>
    <t>Town of Pulteney</t>
  </si>
  <si>
    <t>Town of Rathbone</t>
  </si>
  <si>
    <t>Village of Riverside</t>
  </si>
  <si>
    <t>Village of Savona</t>
  </si>
  <si>
    <t>Village of South Corning</t>
  </si>
  <si>
    <t>Town of Thurston</t>
  </si>
  <si>
    <t>Town of Troupsburg</t>
  </si>
  <si>
    <t>Town of Tuscarora</t>
  </si>
  <si>
    <t>Town of Urbana</t>
  </si>
  <si>
    <t>Town of Wayland</t>
  </si>
  <si>
    <t>Village of Wayland</t>
  </si>
  <si>
    <t>Town of Wayne</t>
  </si>
  <si>
    <t>Town of West Union</t>
  </si>
  <si>
    <t>Town of Wheeler</t>
  </si>
  <si>
    <t>Town of Woodhull</t>
  </si>
  <si>
    <t>Tioga County</t>
  </si>
  <si>
    <t>Town of Barton</t>
  </si>
  <si>
    <t>Town of Berkshire</t>
  </si>
  <si>
    <t>Town of Candor</t>
  </si>
  <si>
    <t>Village of Candor</t>
  </si>
  <si>
    <t>Town of Newark Valley</t>
  </si>
  <si>
    <t>Village of Newark Valley</t>
  </si>
  <si>
    <t>Town of Nichols</t>
  </si>
  <si>
    <t>Village of Nichols</t>
  </si>
  <si>
    <t>Town of Owego</t>
  </si>
  <si>
    <t>Village of Owego</t>
  </si>
  <si>
    <t>Town of Richford</t>
  </si>
  <si>
    <t>Town of Spencer</t>
  </si>
  <si>
    <t>Village of Spencer</t>
  </si>
  <si>
    <t>Town of Tioga</t>
  </si>
  <si>
    <t>Village of Waverly</t>
  </si>
  <si>
    <t>Tompkins County</t>
  </si>
  <si>
    <t>Town of Caroline</t>
  </si>
  <si>
    <t>Village of Cayuga Heights</t>
  </si>
  <si>
    <t>Town of Danby</t>
  </si>
  <si>
    <t>Town of Dryden</t>
  </si>
  <si>
    <t>Village of Dryden</t>
  </si>
  <si>
    <t>Town of Enfield</t>
  </si>
  <si>
    <t>Village of Freeville</t>
  </si>
  <si>
    <t>Town of Groton</t>
  </si>
  <si>
    <t>Village of Groton</t>
  </si>
  <si>
    <t>City of Ithaca</t>
  </si>
  <si>
    <t>Town of Ithaca</t>
  </si>
  <si>
    <t>Town of Lansing</t>
  </si>
  <si>
    <t>Village of Lansing</t>
  </si>
  <si>
    <t>Town of Newfield</t>
  </si>
  <si>
    <t>Village of Trumansburg</t>
  </si>
  <si>
    <t>Town of Ulysses</t>
  </si>
  <si>
    <r>
      <t>Southern Tier Regional GHG Inventory 2010
Total Emissions by Local Government and Sector, MT CO</t>
    </r>
    <r>
      <rPr>
        <b/>
        <vertAlign val="subscript"/>
        <sz val="16"/>
        <color theme="0"/>
        <rFont val="Century Gothic"/>
        <family val="2"/>
      </rPr>
      <t>2</t>
    </r>
    <r>
      <rPr>
        <b/>
        <sz val="16"/>
        <color theme="0"/>
        <rFont val="Century Gothic"/>
        <family val="2"/>
      </rPr>
      <t>e</t>
    </r>
  </si>
  <si>
    <t>Town of DIx</t>
  </si>
  <si>
    <t>Town of Hornellsville</t>
  </si>
  <si>
    <t>(i.e., Southern Tier, Chemung County, Village of Afton, etc.)</t>
  </si>
  <si>
    <t>Solar</t>
  </si>
  <si>
    <t>Natural Gas Production Losses</t>
  </si>
  <si>
    <t>**</t>
  </si>
  <si>
    <t>Final CGST Tier II Regional Greenhouse Gas Inventory, 12/7/2012</t>
  </si>
  <si>
    <t>*Note: There is no data for the villages of Earlville and Almond; both lie in two counties, one in the Southern Tier region and one outside of the region. Neither of these two villages have been included in this inventory because the majority of each village’s population resides in the non-Southern Tier county.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</si>
</sst>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_(* \(#,##0.00\);_(* &quot;-&quot;??_);_(@_)"/>
    <numFmt numFmtId="164" formatCode="_(* #,##0_);_(* \(#,##0\);_(* &quot;-&quot;??_);_(@_)"/>
    <numFmt numFmtId="165" formatCode="&quot;$&quot;#,##0\ ;\(&quot;$&quot;#,##0\)"/>
    <numFmt numFmtId="166" formatCode="#,##0.0000"/>
    <numFmt numFmtId="167" formatCode="0.0000%"/>
    <numFmt numFmtId="168" formatCode="m/d/yy\ h:mm:ss"/>
  </numFmts>
  <fonts count="82" x14ac:knownFonts="1">
    <font>
      <sz val="11"/>
      <color theme="1"/>
      <name val="Calibri"/>
      <family val="2"/>
      <scheme val="minor"/>
    </font>
    <font>
      <sz val="11"/>
      <color theme="1"/>
      <name val="Calibri"/>
      <family val="2"/>
      <scheme val="minor"/>
    </font>
    <font>
      <sz val="18"/>
      <color theme="3"/>
      <name val="Calibri Light"/>
      <family val="2"/>
      <scheme val="major"/>
    </font>
    <font>
      <b/>
      <sz val="11"/>
      <color theme="0"/>
      <name val="Calibri"/>
      <family val="2"/>
      <scheme val="minor"/>
    </font>
    <font>
      <b/>
      <sz val="11"/>
      <color theme="1"/>
      <name val="Calibri"/>
      <family val="2"/>
      <scheme val="minor"/>
    </font>
    <font>
      <sz val="11"/>
      <color theme="0"/>
      <name val="Calibri"/>
      <family val="2"/>
      <scheme val="minor"/>
    </font>
    <font>
      <b/>
      <i/>
      <sz val="11"/>
      <color theme="1"/>
      <name val="Calibri"/>
      <family val="2"/>
      <scheme val="minor"/>
    </font>
    <font>
      <b/>
      <sz val="20"/>
      <color theme="1" tint="0.34998626667073579"/>
      <name val="Century Gothic"/>
      <family val="2"/>
    </font>
    <font>
      <b/>
      <sz val="16"/>
      <color theme="1" tint="0.34998626667073579"/>
      <name val="Century Gothic"/>
      <family val="2"/>
    </font>
    <font>
      <b/>
      <sz val="14"/>
      <color theme="1"/>
      <name val="Segoe UI"/>
      <family val="2"/>
    </font>
    <font>
      <b/>
      <sz val="14"/>
      <name val="Segoe UI"/>
      <family val="2"/>
    </font>
    <font>
      <sz val="10"/>
      <color theme="1" tint="0.499984740745262"/>
      <name val="Arial Narrow"/>
      <family val="2"/>
    </font>
    <font>
      <sz val="11"/>
      <color theme="1" tint="0.499984740745262"/>
      <name val="Arial Narrow"/>
      <family val="2"/>
    </font>
    <font>
      <b/>
      <sz val="11"/>
      <color theme="1"/>
      <name val="Century Gothic"/>
      <family val="2"/>
    </font>
    <font>
      <b/>
      <sz val="18"/>
      <color theme="3"/>
      <name val="Calibri Light"/>
      <family val="2"/>
      <scheme val="major"/>
    </font>
    <font>
      <b/>
      <sz val="11"/>
      <color theme="0"/>
      <name val="Century Gothic"/>
      <family val="2"/>
    </font>
    <font>
      <b/>
      <sz val="12"/>
      <color theme="0"/>
      <name val="Century Gothic"/>
      <family val="2"/>
    </font>
    <font>
      <sz val="11"/>
      <name val="Century Gothic"/>
      <family val="2"/>
    </font>
    <font>
      <sz val="12"/>
      <color theme="1"/>
      <name val="Century Gothic"/>
      <family val="2"/>
    </font>
    <font>
      <b/>
      <sz val="11"/>
      <name val="Century Gothic"/>
      <family val="2"/>
    </font>
    <font>
      <sz val="11"/>
      <color theme="1"/>
      <name val="Arial Narrow"/>
      <family val="2"/>
    </font>
    <font>
      <i/>
      <sz val="14"/>
      <color theme="1"/>
      <name val="Segoe UI"/>
      <family val="2"/>
    </font>
    <font>
      <sz val="14"/>
      <color theme="1"/>
      <name val="Segoe UI"/>
      <family val="2"/>
    </font>
    <font>
      <b/>
      <sz val="11"/>
      <name val="Calibri"/>
      <family val="2"/>
      <scheme val="minor"/>
    </font>
    <font>
      <b/>
      <sz val="16"/>
      <color theme="0"/>
      <name val="Century Gothic"/>
      <family val="2"/>
    </font>
    <font>
      <b/>
      <vertAlign val="subscript"/>
      <sz val="16"/>
      <color theme="0"/>
      <name val="Century Gothic"/>
      <family val="2"/>
    </font>
    <font>
      <b/>
      <sz val="10"/>
      <color theme="0"/>
      <name val="Century Gothic"/>
      <family val="2"/>
    </font>
    <font>
      <sz val="14"/>
      <color theme="1"/>
      <name val="Calibri"/>
      <family val="2"/>
      <scheme val="minor"/>
    </font>
    <font>
      <i/>
      <sz val="11"/>
      <color theme="1"/>
      <name val="Calibri"/>
      <family val="2"/>
      <scheme val="minor"/>
    </font>
    <font>
      <b/>
      <sz val="18"/>
      <color theme="0"/>
      <name val="Calibri"/>
      <family val="2"/>
      <scheme val="minor"/>
    </font>
    <font>
      <sz val="12"/>
      <color theme="1"/>
      <name val="Calibri"/>
      <family val="2"/>
      <scheme val="minor"/>
    </font>
    <font>
      <b/>
      <sz val="12"/>
      <color theme="1"/>
      <name val="Calibri"/>
      <family val="2"/>
      <scheme val="minor"/>
    </font>
    <font>
      <i/>
      <sz val="11.5"/>
      <color theme="1"/>
      <name val="Calibri"/>
      <family val="2"/>
      <scheme val="minor"/>
    </font>
    <font>
      <sz val="13"/>
      <color theme="1"/>
      <name val="Calibri"/>
      <family val="2"/>
      <scheme val="minor"/>
    </font>
    <font>
      <sz val="10"/>
      <color theme="1"/>
      <name val="Calibri"/>
      <family val="2"/>
      <scheme val="minor"/>
    </font>
    <font>
      <i/>
      <sz val="12"/>
      <color theme="1"/>
      <name val="Calibri"/>
      <family val="2"/>
      <scheme val="minor"/>
    </font>
    <font>
      <vertAlign val="subscript"/>
      <sz val="13"/>
      <color theme="1"/>
      <name val="Calibri"/>
      <family val="2"/>
      <scheme val="minor"/>
    </font>
    <font>
      <u/>
      <sz val="11"/>
      <color theme="10"/>
      <name val="Calibri"/>
      <family val="2"/>
      <scheme val="minor"/>
    </font>
    <font>
      <b/>
      <sz val="11"/>
      <color theme="1"/>
      <name val="Arial"/>
      <family val="2"/>
    </font>
    <font>
      <b/>
      <sz val="12"/>
      <color theme="1"/>
      <name val="Times New Roman"/>
      <family val="1"/>
    </font>
    <font>
      <sz val="10"/>
      <name val="Arial"/>
      <family val="2"/>
    </font>
    <font>
      <sz val="12"/>
      <color theme="1"/>
      <name val="Times New Roman"/>
      <family val="1"/>
    </font>
    <font>
      <b/>
      <sz val="9"/>
      <color indexed="81"/>
      <name val="Tahoma"/>
      <family val="2"/>
    </font>
    <font>
      <sz val="11"/>
      <color rgb="FFFF0000"/>
      <name val="Calibri"/>
      <family val="2"/>
      <scheme val="minor"/>
    </font>
    <font>
      <sz val="11"/>
      <name val="Calibri"/>
      <family val="2"/>
      <scheme val="minor"/>
    </font>
    <font>
      <sz val="11"/>
      <color indexed="8"/>
      <name val="Calibri"/>
      <family val="2"/>
    </font>
    <font>
      <sz val="9"/>
      <name val="Times New Roman"/>
      <family val="1"/>
    </font>
    <font>
      <sz val="11"/>
      <color indexed="9"/>
      <name val="Calibri"/>
      <family val="2"/>
    </font>
    <font>
      <sz val="11"/>
      <color indexed="20"/>
      <name val="Calibri"/>
      <family val="2"/>
    </font>
    <font>
      <b/>
      <sz val="9"/>
      <name val="Times New Roman"/>
      <family val="1"/>
    </font>
    <font>
      <b/>
      <sz val="11"/>
      <color indexed="52"/>
      <name val="Calibri"/>
      <family val="2"/>
    </font>
    <font>
      <b/>
      <sz val="11"/>
      <color indexed="9"/>
      <name val="Calibri"/>
      <family val="2"/>
    </font>
    <font>
      <sz val="10"/>
      <name val="MS Sans Serif"/>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b/>
      <sz val="1"/>
      <color indexed="8"/>
      <name val="Courier"/>
      <family val="3"/>
    </font>
    <font>
      <b/>
      <sz val="12"/>
      <name val="Times New Roman"/>
      <family val="1"/>
    </font>
    <font>
      <u/>
      <sz val="10"/>
      <color rgb="FF0000FF"/>
      <name val="Arial"/>
      <family val="2"/>
    </font>
    <font>
      <u/>
      <sz val="10"/>
      <color indexed="12"/>
      <name val="Arial"/>
      <family val="2"/>
    </font>
    <font>
      <sz val="11"/>
      <color indexed="62"/>
      <name val="Calibri"/>
      <family val="2"/>
    </font>
    <font>
      <sz val="11"/>
      <color indexed="52"/>
      <name val="Calibri"/>
      <family val="2"/>
    </font>
    <font>
      <sz val="11"/>
      <color indexed="60"/>
      <name val="Calibri"/>
      <family val="2"/>
    </font>
    <font>
      <sz val="9"/>
      <name val="Arial"/>
      <family val="2"/>
    </font>
    <font>
      <sz val="8"/>
      <name val="Helvetica"/>
      <family val="2"/>
    </font>
    <font>
      <sz val="10"/>
      <color indexed="8"/>
      <name val="Arial"/>
      <family val="2"/>
    </font>
    <font>
      <b/>
      <sz val="11"/>
      <color indexed="63"/>
      <name val="Calibri"/>
      <family val="2"/>
    </font>
    <font>
      <sz val="14"/>
      <name val="Arial"/>
      <family val="2"/>
    </font>
    <font>
      <i/>
      <sz val="10"/>
      <name val="Arial"/>
      <family val="2"/>
    </font>
    <font>
      <b/>
      <sz val="9"/>
      <name val="Arial"/>
      <family val="2"/>
    </font>
    <font>
      <sz val="18"/>
      <name val="Arial"/>
      <family val="2"/>
    </font>
    <font>
      <b/>
      <sz val="18"/>
      <color indexed="56"/>
      <name val="Cambria"/>
      <family val="2"/>
    </font>
    <font>
      <b/>
      <sz val="11"/>
      <color indexed="8"/>
      <name val="Calibri"/>
      <family val="2"/>
    </font>
    <font>
      <sz val="11"/>
      <color indexed="10"/>
      <name val="Calibri"/>
      <family val="2"/>
    </font>
    <font>
      <b/>
      <sz val="14"/>
      <color theme="1"/>
      <name val="Calibri"/>
      <family val="2"/>
      <scheme val="minor"/>
    </font>
    <font>
      <sz val="10"/>
      <color rgb="FF000000"/>
      <name val="Times New Roman"/>
      <family val="1"/>
    </font>
    <font>
      <i/>
      <sz val="11"/>
      <color rgb="FF000000"/>
      <name val="Calibri"/>
      <family val="2"/>
      <scheme val="minor"/>
    </font>
    <font>
      <sz val="11"/>
      <color rgb="FF000000"/>
      <name val="Calibri"/>
      <family val="2"/>
      <scheme val="minor"/>
    </font>
    <font>
      <b/>
      <sz val="11"/>
      <color rgb="FF000000"/>
      <name val="Calibri"/>
      <family val="2"/>
      <scheme val="minor"/>
    </font>
    <font>
      <b/>
      <sz val="11"/>
      <color theme="4"/>
      <name val="Calibri"/>
      <family val="2"/>
      <scheme val="minor"/>
    </font>
  </fonts>
  <fills count="43">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3" tint="0.59999389629810485"/>
        <bgColor indexed="64"/>
      </patternFill>
    </fill>
    <fill>
      <patternFill patternType="solid">
        <fgColor theme="9"/>
        <bgColor indexed="64"/>
      </patternFill>
    </fill>
    <fill>
      <patternFill patternType="solid">
        <fgColor theme="9" tint="0.79998168889431442"/>
        <bgColor indexed="64"/>
      </patternFill>
    </fill>
    <fill>
      <patternFill patternType="solid">
        <fgColor rgb="FF92D050"/>
        <bgColor indexed="64"/>
      </patternFill>
    </fill>
    <fill>
      <patternFill patternType="lightDown">
        <bgColor rgb="FFF2F2F2"/>
      </patternFill>
    </fill>
    <fill>
      <patternFill patternType="solid">
        <fgColor theme="0" tint="-0.499984740745262"/>
        <bgColor indexed="64"/>
      </patternFill>
    </fill>
    <fill>
      <patternFill patternType="solid">
        <fgColor theme="9" tint="0.39997558519241921"/>
        <bgColor indexed="64"/>
      </patternFill>
    </fill>
    <fill>
      <patternFill patternType="lightDown">
        <bgColor theme="0" tint="-4.9989318521683403E-2"/>
      </patternFill>
    </fill>
    <fill>
      <patternFill patternType="solid">
        <fgColor theme="4" tint="0.39997558519241921"/>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rgb="FFFFFF00"/>
        <bgColor indexed="64"/>
      </patternFill>
    </fill>
    <fill>
      <patternFill patternType="solid">
        <fgColor theme="6"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2"/>
        <bgColor indexed="64"/>
      </patternFill>
    </fill>
    <fill>
      <patternFill patternType="solid">
        <fgColor indexed="26"/>
      </patternFill>
    </fill>
    <fill>
      <patternFill patternType="darkTrellis"/>
    </fill>
    <fill>
      <patternFill patternType="solid">
        <fgColor indexed="9"/>
      </patternFill>
    </fill>
  </fills>
  <borders count="78">
    <border>
      <left/>
      <right/>
      <top/>
      <bottom/>
      <diagonal/>
    </border>
    <border>
      <left style="thin">
        <color theme="0" tint="-0.499984740745262"/>
      </left>
      <right/>
      <top style="thin">
        <color theme="0" tint="-0.499984740745262"/>
      </top>
      <bottom style="double">
        <color theme="0" tint="-0.499984740745262"/>
      </bottom>
      <diagonal/>
    </border>
    <border>
      <left/>
      <right/>
      <top style="thin">
        <color theme="0" tint="-0.499984740745262"/>
      </top>
      <bottom style="double">
        <color theme="0" tint="-0.499984740745262"/>
      </bottom>
      <diagonal/>
    </border>
    <border>
      <left/>
      <right style="thin">
        <color theme="0" tint="-0.499984740745262"/>
      </right>
      <top style="thin">
        <color theme="0" tint="-0.499984740745262"/>
      </top>
      <bottom style="double">
        <color theme="0" tint="-0.499984740745262"/>
      </bottom>
      <diagonal/>
    </border>
    <border>
      <left/>
      <right/>
      <top/>
      <bottom style="thin">
        <color theme="0" tint="-0.499984740745262"/>
      </bottom>
      <diagonal/>
    </border>
    <border>
      <left style="thin">
        <color theme="0" tint="-0.499984740745262"/>
      </left>
      <right/>
      <top style="thin">
        <color theme="0" tint="-0.499984740745262"/>
      </top>
      <bottom/>
      <diagonal/>
    </border>
    <border>
      <left style="thin">
        <color theme="0" tint="-0.499984740745262"/>
      </left>
      <right/>
      <top/>
      <bottom/>
      <diagonal/>
    </border>
    <border>
      <left/>
      <right/>
      <top style="medium">
        <color theme="0" tint="-0.249977111117893"/>
      </top>
      <bottom/>
      <diagonal/>
    </border>
    <border>
      <left/>
      <right style="dashed">
        <color theme="0" tint="-0.24994659260841701"/>
      </right>
      <top style="medium">
        <color theme="0" tint="-0.24994659260841701"/>
      </top>
      <bottom style="medium">
        <color theme="0" tint="-0.24994659260841701"/>
      </bottom>
      <diagonal/>
    </border>
    <border>
      <left style="dashed">
        <color theme="0" tint="-0.24994659260841701"/>
      </left>
      <right/>
      <top style="medium">
        <color theme="0" tint="-0.24994659260841701"/>
      </top>
      <bottom style="medium">
        <color theme="0" tint="-0.24994659260841701"/>
      </bottom>
      <diagonal/>
    </border>
    <border>
      <left/>
      <right style="dashed">
        <color theme="0" tint="-0.24994659260841701"/>
      </right>
      <top style="medium">
        <color theme="0" tint="-0.24994659260841701"/>
      </top>
      <bottom/>
      <diagonal/>
    </border>
    <border>
      <left style="dashed">
        <color theme="0" tint="-0.24994659260841701"/>
      </left>
      <right/>
      <top style="medium">
        <color theme="0" tint="-0.24994659260841701"/>
      </top>
      <bottom/>
      <diagonal/>
    </border>
    <border>
      <left/>
      <right style="dashed">
        <color theme="0" tint="-0.24994659260841701"/>
      </right>
      <top style="thick">
        <color theme="0" tint="-0.24994659260841701"/>
      </top>
      <bottom style="thick">
        <color theme="0" tint="-0.24994659260841701"/>
      </bottom>
      <diagonal/>
    </border>
    <border>
      <left style="dashed">
        <color theme="0" tint="-0.24994659260841701"/>
      </left>
      <right/>
      <top style="thick">
        <color theme="0" tint="-0.24994659260841701"/>
      </top>
      <bottom style="thick">
        <color theme="0" tint="-0.24994659260841701"/>
      </bottom>
      <diagonal/>
    </border>
    <border>
      <left/>
      <right style="dashed">
        <color theme="0" tint="-0.24994659260841701"/>
      </right>
      <top/>
      <bottom style="medium">
        <color theme="0" tint="-0.24994659260841701"/>
      </bottom>
      <diagonal/>
    </border>
    <border>
      <left style="dashed">
        <color theme="0" tint="-0.24994659260841701"/>
      </left>
      <right/>
      <top/>
      <bottom style="medium">
        <color theme="0" tint="-0.24994659260841701"/>
      </bottom>
      <diagonal/>
    </border>
    <border>
      <left style="thin">
        <color theme="0" tint="-0.499984740745262"/>
      </left>
      <right/>
      <top/>
      <bottom style="thin">
        <color theme="0" tint="-0.499984740745262"/>
      </bottom>
      <diagonal/>
    </border>
    <border>
      <left/>
      <right/>
      <top style="thin">
        <color theme="0" tint="-0.499984740745262"/>
      </top>
      <bottom/>
      <diagonal/>
    </border>
    <border>
      <left/>
      <right/>
      <top style="medium">
        <color theme="0" tint="-0.249977111117893"/>
      </top>
      <bottom style="medium">
        <color theme="0" tint="-0.249977111117893"/>
      </bottom>
      <diagonal/>
    </border>
    <border>
      <left style="thin">
        <color indexed="64"/>
      </left>
      <right/>
      <top/>
      <bottom/>
      <diagonal/>
    </border>
    <border>
      <left/>
      <right style="thin">
        <color auto="1"/>
      </right>
      <top/>
      <bottom/>
      <diagonal/>
    </border>
    <border>
      <left style="thick">
        <color theme="0"/>
      </left>
      <right style="thick">
        <color theme="0"/>
      </right>
      <top style="thick">
        <color theme="0"/>
      </top>
      <bottom style="thick">
        <color theme="0"/>
      </bottom>
      <diagonal/>
    </border>
    <border>
      <left style="medium">
        <color indexed="64"/>
      </left>
      <right/>
      <top style="medium">
        <color indexed="64"/>
      </top>
      <bottom style="medium">
        <color indexed="64"/>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double">
        <color indexed="64"/>
      </right>
      <top style="double">
        <color indexed="64"/>
      </top>
      <bottom style="double">
        <color indexed="64"/>
      </bottom>
      <diagonal/>
    </border>
    <border>
      <left/>
      <right style="double">
        <color indexed="64"/>
      </right>
      <top style="medium">
        <color indexed="64"/>
      </top>
      <bottom style="medium">
        <color indexed="64"/>
      </bottom>
      <diagonal/>
    </border>
    <border>
      <left style="double">
        <color indexed="64"/>
      </left>
      <right style="double">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double">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right/>
      <top/>
      <bottom style="thick">
        <color indexed="8"/>
      </bottom>
      <diagonal/>
    </border>
    <border>
      <left/>
      <right style="thick">
        <color indexed="8"/>
      </right>
      <top/>
      <bottom/>
      <diagonal/>
    </border>
    <border>
      <left style="thin">
        <color indexed="8"/>
      </left>
      <right style="thin">
        <color indexed="8"/>
      </right>
      <top/>
      <bottom/>
      <diagonal/>
    </border>
    <border>
      <left style="thin">
        <color indexed="8"/>
      </left>
      <right/>
      <top/>
      <bottom/>
      <diagonal/>
    </border>
    <border>
      <left style="thin">
        <color indexed="8"/>
      </left>
      <right/>
      <top style="thin">
        <color indexed="8"/>
      </top>
      <bottom style="thin">
        <color indexed="8"/>
      </bottom>
      <diagonal/>
    </border>
    <border>
      <left/>
      <right style="thin">
        <color indexed="8"/>
      </right>
      <top/>
      <bottom/>
      <diagonal/>
    </border>
    <border>
      <left/>
      <right style="thin">
        <color indexed="8"/>
      </right>
      <top style="thin">
        <color indexed="8"/>
      </top>
      <bottom style="thin">
        <color indexed="8"/>
      </bottom>
      <diagonal/>
    </border>
    <border>
      <left/>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auto="1"/>
      </right>
      <top style="thin">
        <color indexed="64"/>
      </top>
      <bottom style="thin">
        <color indexed="64"/>
      </bottom>
      <diagonal/>
    </border>
    <border>
      <left/>
      <right/>
      <top style="thin">
        <color indexed="64"/>
      </top>
      <bottom/>
      <diagonal/>
    </border>
    <border>
      <left/>
      <right style="thin">
        <color auto="1"/>
      </right>
      <top style="thin">
        <color indexed="64"/>
      </top>
      <bottom/>
      <diagonal/>
    </border>
    <border>
      <left/>
      <right/>
      <top style="medium">
        <color indexed="64"/>
      </top>
      <bottom/>
      <diagonal/>
    </border>
    <border>
      <left/>
      <right/>
      <top/>
      <bottom style="medium">
        <color auto="1"/>
      </bottom>
      <diagonal/>
    </border>
    <border>
      <left/>
      <right/>
      <top style="thin">
        <color indexed="64"/>
      </top>
      <bottom style="medium">
        <color indexed="64"/>
      </bottom>
      <diagonal/>
    </border>
    <border>
      <left/>
      <right/>
      <top style="thin">
        <color indexed="8"/>
      </top>
      <bottom style="thin">
        <color indexed="64"/>
      </bottom>
      <diagonal/>
    </border>
  </borders>
  <cellStyleXfs count="563">
    <xf numFmtId="0" fontId="0" fillId="0" borderId="0"/>
    <xf numFmtId="43" fontId="1" fillId="0" borderId="0" applyFont="0" applyFill="0" applyBorder="0" applyAlignment="0" applyProtection="0"/>
    <xf numFmtId="0" fontId="2" fillId="0" borderId="0" applyNumberFormat="0" applyFill="0" applyBorder="0" applyAlignment="0" applyProtection="0"/>
    <xf numFmtId="0" fontId="37" fillId="0" borderId="0" applyNumberFormat="0" applyFill="0" applyBorder="0" applyAlignment="0" applyProtection="0"/>
    <xf numFmtId="0" fontId="40" fillId="0" borderId="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49" fontId="46" fillId="0" borderId="24" applyNumberFormat="0" applyFont="0" applyFill="0" applyBorder="0" applyProtection="0">
      <alignment horizontal="left" vertical="center" indent="2"/>
    </xf>
    <xf numFmtId="49" fontId="46" fillId="0" borderId="24" applyNumberFormat="0" applyFont="0" applyFill="0" applyBorder="0" applyProtection="0">
      <alignment horizontal="left" vertical="center" indent="2"/>
    </xf>
    <xf numFmtId="49" fontId="46" fillId="0" borderId="24" applyNumberFormat="0" applyFont="0" applyFill="0" applyBorder="0" applyProtection="0">
      <alignment horizontal="left" vertical="center" indent="2"/>
    </xf>
    <xf numFmtId="49" fontId="46" fillId="0" borderId="24" applyNumberFormat="0" applyFont="0" applyFill="0" applyBorder="0" applyProtection="0">
      <alignment horizontal="left" vertical="center" indent="2"/>
    </xf>
    <xf numFmtId="49" fontId="46" fillId="0" borderId="24" applyNumberFormat="0" applyFont="0" applyFill="0" applyBorder="0" applyProtection="0">
      <alignment horizontal="left" vertical="center" indent="2"/>
    </xf>
    <xf numFmtId="49" fontId="46" fillId="0" borderId="24" applyNumberFormat="0" applyFont="0" applyFill="0" applyBorder="0" applyProtection="0">
      <alignment horizontal="left" vertical="center" indent="2"/>
    </xf>
    <xf numFmtId="49" fontId="46" fillId="0" borderId="24" applyNumberFormat="0" applyFont="0" applyFill="0" applyBorder="0" applyProtection="0">
      <alignment horizontal="left" vertical="center" indent="2"/>
    </xf>
    <xf numFmtId="49" fontId="46" fillId="0" borderId="24" applyNumberFormat="0" applyFont="0" applyFill="0" applyBorder="0" applyProtection="0">
      <alignment horizontal="left" vertical="center" indent="2"/>
    </xf>
    <xf numFmtId="49" fontId="46" fillId="0" borderId="24" applyNumberFormat="0" applyFont="0" applyFill="0" applyBorder="0" applyProtection="0">
      <alignment horizontal="left" vertical="center" indent="2"/>
    </xf>
    <xf numFmtId="49" fontId="46" fillId="0" borderId="24" applyNumberFormat="0" applyFont="0" applyFill="0" applyBorder="0" applyProtection="0">
      <alignment horizontal="left" vertical="center" indent="2"/>
    </xf>
    <xf numFmtId="49" fontId="46" fillId="0" borderId="24" applyNumberFormat="0" applyFont="0" applyFill="0" applyBorder="0" applyProtection="0">
      <alignment horizontal="left" vertical="center" indent="2"/>
    </xf>
    <xf numFmtId="0" fontId="45"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1" borderId="0" applyNumberFormat="0" applyBorder="0" applyAlignment="0" applyProtection="0"/>
    <xf numFmtId="0" fontId="45" fillId="24" borderId="0" applyNumberFormat="0" applyBorder="0" applyAlignment="0" applyProtection="0"/>
    <xf numFmtId="0" fontId="45" fillId="27" borderId="0" applyNumberFormat="0" applyBorder="0" applyAlignment="0" applyProtection="0"/>
    <xf numFmtId="49" fontId="46" fillId="0" borderId="41" applyNumberFormat="0" applyFont="0" applyFill="0" applyBorder="0" applyProtection="0">
      <alignment horizontal="left" vertical="center" indent="5"/>
    </xf>
    <xf numFmtId="0" fontId="47" fillId="28"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47" fillId="29" borderId="0" applyNumberFormat="0" applyBorder="0" applyAlignment="0" applyProtection="0"/>
    <xf numFmtId="0" fontId="47" fillId="30" borderId="0" applyNumberFormat="0" applyBorder="0" applyAlignment="0" applyProtection="0"/>
    <xf numFmtId="0" fontId="47" fillId="31" borderId="0" applyNumberFormat="0" applyBorder="0" applyAlignment="0" applyProtection="0"/>
    <xf numFmtId="0" fontId="47" fillId="32" borderId="0" applyNumberFormat="0" applyBorder="0" applyAlignment="0" applyProtection="0"/>
    <xf numFmtId="0" fontId="47" fillId="33" borderId="0" applyNumberFormat="0" applyBorder="0" applyAlignment="0" applyProtection="0"/>
    <xf numFmtId="0" fontId="47" fillId="34" borderId="0" applyNumberFormat="0" applyBorder="0" applyAlignment="0" applyProtection="0"/>
    <xf numFmtId="0" fontId="47" fillId="29" borderId="0" applyNumberFormat="0" applyBorder="0" applyAlignment="0" applyProtection="0"/>
    <xf numFmtId="0" fontId="47" fillId="30" borderId="0" applyNumberFormat="0" applyBorder="0" applyAlignment="0" applyProtection="0"/>
    <xf numFmtId="0" fontId="47" fillId="35" borderId="0" applyNumberFormat="0" applyBorder="0" applyAlignment="0" applyProtection="0"/>
    <xf numFmtId="0" fontId="48" fillId="19" borderId="0" applyNumberFormat="0" applyBorder="0" applyAlignment="0" applyProtection="0"/>
    <xf numFmtId="4" fontId="49" fillId="0" borderId="42" applyFill="0" applyBorder="0" applyProtection="0">
      <alignment horizontal="right" vertical="center"/>
    </xf>
    <xf numFmtId="4" fontId="49" fillId="0" borderId="42" applyFill="0" applyBorder="0" applyProtection="0">
      <alignment horizontal="right" vertical="center"/>
    </xf>
    <xf numFmtId="4" fontId="49" fillId="0" borderId="42" applyFill="0" applyBorder="0" applyProtection="0">
      <alignment horizontal="right" vertical="center"/>
    </xf>
    <xf numFmtId="4" fontId="49" fillId="0" borderId="42" applyFill="0" applyBorder="0" applyProtection="0">
      <alignment horizontal="right" vertical="center"/>
    </xf>
    <xf numFmtId="0" fontId="50" fillId="36" borderId="43" applyNumberFormat="0" applyAlignment="0" applyProtection="0"/>
    <xf numFmtId="0" fontId="50" fillId="36" borderId="43" applyNumberFormat="0" applyAlignment="0" applyProtection="0"/>
    <xf numFmtId="0" fontId="50" fillId="36" borderId="43" applyNumberFormat="0" applyAlignment="0" applyProtection="0"/>
    <xf numFmtId="0" fontId="50" fillId="36" borderId="43" applyNumberFormat="0" applyAlignment="0" applyProtection="0"/>
    <xf numFmtId="0" fontId="50" fillId="36" borderId="43" applyNumberFormat="0" applyAlignment="0" applyProtection="0"/>
    <xf numFmtId="0" fontId="50" fillId="36" borderId="43" applyNumberFormat="0" applyAlignment="0" applyProtection="0"/>
    <xf numFmtId="0" fontId="50" fillId="36" borderId="43" applyNumberFormat="0" applyAlignment="0" applyProtection="0"/>
    <xf numFmtId="0" fontId="50" fillId="36" borderId="43" applyNumberFormat="0" applyAlignment="0" applyProtection="0"/>
    <xf numFmtId="0" fontId="50" fillId="36" borderId="43" applyNumberFormat="0" applyAlignment="0" applyProtection="0"/>
    <xf numFmtId="0" fontId="50" fillId="36" borderId="43" applyNumberFormat="0" applyAlignment="0" applyProtection="0"/>
    <xf numFmtId="0" fontId="50" fillId="36" borderId="43" applyNumberFormat="0" applyAlignment="0" applyProtection="0"/>
    <xf numFmtId="0" fontId="50" fillId="36" borderId="43" applyNumberFormat="0" applyAlignment="0" applyProtection="0"/>
    <xf numFmtId="0" fontId="50" fillId="36" borderId="43" applyNumberFormat="0" applyAlignment="0" applyProtection="0"/>
    <xf numFmtId="0" fontId="50" fillId="36" borderId="43" applyNumberFormat="0" applyAlignment="0" applyProtection="0"/>
    <xf numFmtId="0" fontId="50" fillId="36" borderId="43" applyNumberFormat="0" applyAlignment="0" applyProtection="0"/>
    <xf numFmtId="0" fontId="50" fillId="36" borderId="43" applyNumberFormat="0" applyAlignment="0" applyProtection="0"/>
    <xf numFmtId="0" fontId="50" fillId="36" borderId="43" applyNumberFormat="0" applyAlignment="0" applyProtection="0"/>
    <xf numFmtId="0" fontId="50" fillId="36" borderId="43" applyNumberFormat="0" applyAlignment="0" applyProtection="0"/>
    <xf numFmtId="0" fontId="50" fillId="36" borderId="43" applyNumberFormat="0" applyAlignment="0" applyProtection="0"/>
    <xf numFmtId="0" fontId="50" fillId="36" borderId="43" applyNumberFormat="0" applyAlignment="0" applyProtection="0"/>
    <xf numFmtId="0" fontId="50" fillId="36" borderId="43" applyNumberFormat="0" applyAlignment="0" applyProtection="0"/>
    <xf numFmtId="0" fontId="50" fillId="36" borderId="43" applyNumberFormat="0" applyAlignment="0" applyProtection="0"/>
    <xf numFmtId="0" fontId="50" fillId="36" borderId="43" applyNumberFormat="0" applyAlignment="0" applyProtection="0"/>
    <xf numFmtId="0" fontId="50" fillId="36" borderId="43" applyNumberFormat="0" applyAlignment="0" applyProtection="0"/>
    <xf numFmtId="0" fontId="50" fillId="36" borderId="43" applyNumberFormat="0" applyAlignment="0" applyProtection="0"/>
    <xf numFmtId="0" fontId="50" fillId="36" borderId="43" applyNumberFormat="0" applyAlignment="0" applyProtection="0"/>
    <xf numFmtId="0" fontId="50" fillId="36" borderId="43" applyNumberFormat="0" applyAlignment="0" applyProtection="0"/>
    <xf numFmtId="0" fontId="50" fillId="36" borderId="43" applyNumberFormat="0" applyAlignment="0" applyProtection="0"/>
    <xf numFmtId="0" fontId="50" fillId="36" borderId="43" applyNumberFormat="0" applyAlignment="0" applyProtection="0"/>
    <xf numFmtId="0" fontId="51" fillId="37" borderId="44" applyNumberFormat="0" applyAlignment="0" applyProtection="0"/>
    <xf numFmtId="43" fontId="40" fillId="0" borderId="0" applyFont="0" applyFill="0" applyBorder="0" applyAlignment="0" applyProtection="0"/>
    <xf numFmtId="43" fontId="1" fillId="0" borderId="0" applyFont="0" applyFill="0" applyBorder="0" applyAlignment="0" applyProtection="0"/>
    <xf numFmtId="3" fontId="52" fillId="0" borderId="0" applyFont="0" applyFill="0" applyBorder="0" applyAlignment="0" applyProtection="0"/>
    <xf numFmtId="3" fontId="40" fillId="0" borderId="0" applyFont="0" applyFill="0" applyBorder="0" applyAlignment="0" applyProtection="0"/>
    <xf numFmtId="165" fontId="40" fillId="0" borderId="0" applyFont="0" applyFill="0" applyBorder="0" applyAlignment="0" applyProtection="0"/>
    <xf numFmtId="0" fontId="52" fillId="0" borderId="0" applyFont="0" applyFill="0" applyBorder="0" applyAlignment="0" applyProtection="0"/>
    <xf numFmtId="0" fontId="40" fillId="0" borderId="0" applyFont="0" applyFill="0" applyBorder="0" applyAlignment="0" applyProtection="0"/>
    <xf numFmtId="0" fontId="53" fillId="0" borderId="0" applyNumberFormat="0" applyFill="0" applyBorder="0" applyAlignment="0" applyProtection="0"/>
    <xf numFmtId="2" fontId="40" fillId="0" borderId="0" applyFont="0" applyFill="0" applyBorder="0" applyAlignment="0" applyProtection="0"/>
    <xf numFmtId="0" fontId="54" fillId="20" borderId="0" applyNumberFormat="0" applyBorder="0" applyAlignment="0" applyProtection="0"/>
    <xf numFmtId="0" fontId="55" fillId="0" borderId="45" applyNumberFormat="0" applyFill="0" applyAlignment="0" applyProtection="0"/>
    <xf numFmtId="0" fontId="56" fillId="0" borderId="46" applyNumberFormat="0" applyFill="0" applyAlignment="0" applyProtection="0"/>
    <xf numFmtId="0" fontId="57" fillId="0" borderId="47" applyNumberFormat="0" applyFill="0" applyAlignment="0" applyProtection="0"/>
    <xf numFmtId="0" fontId="57" fillId="0" borderId="47" applyNumberFormat="0" applyFill="0" applyAlignment="0" applyProtection="0"/>
    <xf numFmtId="0" fontId="57" fillId="0" borderId="0" applyNumberFormat="0" applyFill="0" applyBorder="0" applyAlignment="0" applyProtection="0"/>
    <xf numFmtId="0" fontId="58" fillId="0" borderId="0">
      <protection locked="0"/>
    </xf>
    <xf numFmtId="0" fontId="58" fillId="0" borderId="0">
      <protection locked="0"/>
    </xf>
    <xf numFmtId="0" fontId="59" fillId="0" borderId="0" applyNumberForma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alignment vertical="top"/>
      <protection locked="0"/>
    </xf>
    <xf numFmtId="0" fontId="62" fillId="23" borderId="43" applyNumberFormat="0" applyAlignment="0" applyProtection="0"/>
    <xf numFmtId="0" fontId="62" fillId="23" borderId="43" applyNumberFormat="0" applyAlignment="0" applyProtection="0"/>
    <xf numFmtId="0" fontId="62" fillId="23" borderId="43" applyNumberFormat="0" applyAlignment="0" applyProtection="0"/>
    <xf numFmtId="0" fontId="62" fillId="23" borderId="43" applyNumberFormat="0" applyAlignment="0" applyProtection="0"/>
    <xf numFmtId="0" fontId="62" fillId="23" borderId="43" applyNumberFormat="0" applyAlignment="0" applyProtection="0"/>
    <xf numFmtId="0" fontId="62" fillId="23" borderId="43" applyNumberFormat="0" applyAlignment="0" applyProtection="0"/>
    <xf numFmtId="0" fontId="62" fillId="23" borderId="43" applyNumberFormat="0" applyAlignment="0" applyProtection="0"/>
    <xf numFmtId="0" fontId="62" fillId="23" borderId="43" applyNumberFormat="0" applyAlignment="0" applyProtection="0"/>
    <xf numFmtId="0" fontId="62" fillId="23" borderId="43" applyNumberFormat="0" applyAlignment="0" applyProtection="0"/>
    <xf numFmtId="0" fontId="62" fillId="23" borderId="43" applyNumberFormat="0" applyAlignment="0" applyProtection="0"/>
    <xf numFmtId="0" fontId="62" fillId="23" borderId="43" applyNumberFormat="0" applyAlignment="0" applyProtection="0"/>
    <xf numFmtId="0" fontId="62" fillId="23" borderId="43" applyNumberFormat="0" applyAlignment="0" applyProtection="0"/>
    <xf numFmtId="0" fontId="62" fillId="23" borderId="43" applyNumberFormat="0" applyAlignment="0" applyProtection="0"/>
    <xf numFmtId="0" fontId="62" fillId="23" borderId="43" applyNumberFormat="0" applyAlignment="0" applyProtection="0"/>
    <xf numFmtId="0" fontId="62" fillId="23" borderId="43" applyNumberFormat="0" applyAlignment="0" applyProtection="0"/>
    <xf numFmtId="0" fontId="62" fillId="23" borderId="43" applyNumberFormat="0" applyAlignment="0" applyProtection="0"/>
    <xf numFmtId="0" fontId="62" fillId="23" borderId="43" applyNumberFormat="0" applyAlignment="0" applyProtection="0"/>
    <xf numFmtId="0" fontId="62" fillId="23" borderId="43" applyNumberFormat="0" applyAlignment="0" applyProtection="0"/>
    <xf numFmtId="0" fontId="62" fillId="23" borderId="43" applyNumberFormat="0" applyAlignment="0" applyProtection="0"/>
    <xf numFmtId="0" fontId="62" fillId="23" borderId="43" applyNumberFormat="0" applyAlignment="0" applyProtection="0"/>
    <xf numFmtId="0" fontId="62" fillId="23" borderId="43" applyNumberFormat="0" applyAlignment="0" applyProtection="0"/>
    <xf numFmtId="0" fontId="62" fillId="23" borderId="43" applyNumberFormat="0" applyAlignment="0" applyProtection="0"/>
    <xf numFmtId="0" fontId="62" fillId="23" borderId="43" applyNumberFormat="0" applyAlignment="0" applyProtection="0"/>
    <xf numFmtId="0" fontId="62" fillId="23" borderId="43" applyNumberFormat="0" applyAlignment="0" applyProtection="0"/>
    <xf numFmtId="0" fontId="62" fillId="23" borderId="43" applyNumberFormat="0" applyAlignment="0" applyProtection="0"/>
    <xf numFmtId="0" fontId="62" fillId="23" borderId="43" applyNumberFormat="0" applyAlignment="0" applyProtection="0"/>
    <xf numFmtId="0" fontId="62" fillId="23" borderId="43" applyNumberFormat="0" applyAlignment="0" applyProtection="0"/>
    <xf numFmtId="0" fontId="62" fillId="23" borderId="43" applyNumberFormat="0" applyAlignment="0" applyProtection="0"/>
    <xf numFmtId="0" fontId="62" fillId="23" borderId="43" applyNumberFormat="0" applyAlignment="0" applyProtection="0"/>
    <xf numFmtId="0" fontId="63" fillId="0" borderId="48" applyNumberFormat="0" applyFill="0" applyAlignment="0" applyProtection="0"/>
    <xf numFmtId="0" fontId="64" fillId="38" borderId="0" applyNumberFormat="0" applyBorder="0" applyAlignment="0" applyProtection="0"/>
    <xf numFmtId="0" fontId="40" fillId="0" borderId="0" applyNumberFormat="0" applyFill="0" applyBorder="0" applyAlignment="0" applyProtection="0"/>
    <xf numFmtId="0" fontId="65" fillId="0" borderId="0"/>
    <xf numFmtId="0" fontId="1" fillId="0" borderId="0"/>
    <xf numFmtId="0" fontId="40" fillId="0" borderId="0"/>
    <xf numFmtId="0" fontId="40" fillId="0" borderId="0"/>
    <xf numFmtId="0" fontId="52" fillId="0" borderId="0"/>
    <xf numFmtId="0" fontId="40" fillId="0" borderId="0"/>
    <xf numFmtId="0" fontId="40" fillId="0" borderId="0"/>
    <xf numFmtId="0" fontId="1" fillId="0" borderId="0"/>
    <xf numFmtId="0" fontId="40" fillId="0" borderId="0"/>
    <xf numFmtId="0" fontId="40" fillId="0" borderId="0"/>
    <xf numFmtId="0" fontId="40" fillId="0" borderId="0"/>
    <xf numFmtId="0" fontId="40" fillId="0" borderId="0"/>
    <xf numFmtId="0" fontId="1" fillId="0" borderId="0"/>
    <xf numFmtId="0" fontId="1" fillId="0" borderId="0"/>
    <xf numFmtId="4" fontId="46" fillId="0" borderId="24" applyFill="0" applyBorder="0" applyProtection="0">
      <alignment horizontal="right" vertical="center"/>
    </xf>
    <xf numFmtId="4" fontId="46" fillId="0" borderId="24" applyFill="0" applyBorder="0" applyProtection="0">
      <alignment horizontal="right" vertical="center"/>
    </xf>
    <xf numFmtId="4" fontId="46" fillId="0" borderId="24" applyFill="0" applyBorder="0" applyProtection="0">
      <alignment horizontal="right" vertical="center"/>
    </xf>
    <xf numFmtId="4" fontId="46" fillId="0" borderId="24" applyFill="0" applyBorder="0" applyProtection="0">
      <alignment horizontal="right" vertical="center"/>
    </xf>
    <xf numFmtId="4" fontId="46" fillId="0" borderId="24" applyFill="0" applyBorder="0" applyProtection="0">
      <alignment horizontal="right" vertical="center"/>
    </xf>
    <xf numFmtId="4" fontId="46" fillId="0" borderId="24" applyFill="0" applyBorder="0" applyProtection="0">
      <alignment horizontal="right" vertical="center"/>
    </xf>
    <xf numFmtId="4" fontId="46" fillId="0" borderId="24" applyFill="0" applyBorder="0" applyProtection="0">
      <alignment horizontal="right" vertical="center"/>
    </xf>
    <xf numFmtId="4" fontId="46" fillId="0" borderId="24" applyFill="0" applyBorder="0" applyProtection="0">
      <alignment horizontal="right" vertical="center"/>
    </xf>
    <xf numFmtId="4" fontId="46" fillId="0" borderId="24" applyFill="0" applyBorder="0" applyProtection="0">
      <alignment horizontal="right" vertical="center"/>
    </xf>
    <xf numFmtId="4" fontId="46" fillId="0" borderId="24" applyFill="0" applyBorder="0" applyProtection="0">
      <alignment horizontal="right" vertical="center"/>
    </xf>
    <xf numFmtId="4" fontId="46" fillId="0" borderId="24" applyFill="0" applyBorder="0" applyProtection="0">
      <alignment horizontal="right" vertical="center"/>
    </xf>
    <xf numFmtId="49" fontId="49" fillId="0" borderId="24" applyNumberFormat="0" applyFill="0" applyBorder="0" applyProtection="0">
      <alignment horizontal="left" vertical="center"/>
    </xf>
    <xf numFmtId="49" fontId="49" fillId="0" borderId="24" applyNumberFormat="0" applyFill="0" applyBorder="0" applyProtection="0">
      <alignment horizontal="left" vertical="center"/>
    </xf>
    <xf numFmtId="49" fontId="49" fillId="0" borderId="24" applyNumberFormat="0" applyFill="0" applyBorder="0" applyProtection="0">
      <alignment horizontal="left" vertical="center"/>
    </xf>
    <xf numFmtId="49" fontId="49" fillId="0" borderId="24" applyNumberFormat="0" applyFill="0" applyBorder="0" applyProtection="0">
      <alignment horizontal="left" vertical="center"/>
    </xf>
    <xf numFmtId="49" fontId="49" fillId="0" borderId="24" applyNumberFormat="0" applyFill="0" applyBorder="0" applyProtection="0">
      <alignment horizontal="left" vertical="center"/>
    </xf>
    <xf numFmtId="49" fontId="49" fillId="0" borderId="24" applyNumberFormat="0" applyFill="0" applyBorder="0" applyProtection="0">
      <alignment horizontal="left" vertical="center"/>
    </xf>
    <xf numFmtId="49" fontId="49" fillId="0" borderId="24" applyNumberFormat="0" applyFill="0" applyBorder="0" applyProtection="0">
      <alignment horizontal="left" vertical="center"/>
    </xf>
    <xf numFmtId="49" fontId="49" fillId="0" borderId="24" applyNumberFormat="0" applyFill="0" applyBorder="0" applyProtection="0">
      <alignment horizontal="left" vertical="center"/>
    </xf>
    <xf numFmtId="49" fontId="49" fillId="0" borderId="24" applyNumberFormat="0" applyFill="0" applyBorder="0" applyProtection="0">
      <alignment horizontal="left" vertical="center"/>
    </xf>
    <xf numFmtId="49" fontId="49" fillId="0" borderId="24" applyNumberFormat="0" applyFill="0" applyBorder="0" applyProtection="0">
      <alignment horizontal="left" vertical="center"/>
    </xf>
    <xf numFmtId="49" fontId="49" fillId="0" borderId="24" applyNumberFormat="0" applyFill="0" applyBorder="0" applyProtection="0">
      <alignment horizontal="left" vertical="center"/>
    </xf>
    <xf numFmtId="0" fontId="46" fillId="0" borderId="24" applyNumberFormat="0" applyFill="0" applyAlignment="0" applyProtection="0"/>
    <xf numFmtId="0" fontId="46" fillId="0" borderId="24" applyNumberFormat="0" applyFill="0" applyAlignment="0" applyProtection="0"/>
    <xf numFmtId="0" fontId="46" fillId="0" borderId="24" applyNumberFormat="0" applyFill="0" applyAlignment="0" applyProtection="0"/>
    <xf numFmtId="0" fontId="46" fillId="0" borderId="24" applyNumberFormat="0" applyFill="0" applyAlignment="0" applyProtection="0"/>
    <xf numFmtId="0" fontId="46" fillId="0" borderId="24" applyNumberFormat="0" applyFill="0" applyAlignment="0" applyProtection="0"/>
    <xf numFmtId="0" fontId="46" fillId="0" borderId="24" applyNumberFormat="0" applyFill="0" applyAlignment="0" applyProtection="0"/>
    <xf numFmtId="0" fontId="46" fillId="0" borderId="24" applyNumberFormat="0" applyFill="0" applyAlignment="0" applyProtection="0"/>
    <xf numFmtId="0" fontId="46" fillId="0" borderId="24" applyNumberFormat="0" applyFill="0" applyAlignment="0" applyProtection="0"/>
    <xf numFmtId="0" fontId="46" fillId="0" borderId="24" applyNumberFormat="0" applyFill="0" applyAlignment="0" applyProtection="0"/>
    <xf numFmtId="0" fontId="46" fillId="0" borderId="24" applyNumberFormat="0" applyFill="0" applyAlignment="0" applyProtection="0"/>
    <xf numFmtId="0" fontId="46" fillId="0" borderId="24" applyNumberFormat="0" applyFill="0" applyAlignment="0" applyProtection="0"/>
    <xf numFmtId="0" fontId="66" fillId="39" borderId="0" applyNumberFormat="0" applyFont="0" applyBorder="0" applyAlignment="0" applyProtection="0"/>
    <xf numFmtId="0" fontId="40" fillId="40" borderId="49" applyNumberFormat="0" applyFont="0" applyAlignment="0" applyProtection="0"/>
    <xf numFmtId="0" fontId="40" fillId="40" borderId="49" applyNumberFormat="0" applyFont="0" applyAlignment="0" applyProtection="0"/>
    <xf numFmtId="0" fontId="40" fillId="40" borderId="49" applyNumberFormat="0" applyFont="0" applyAlignment="0" applyProtection="0"/>
    <xf numFmtId="0" fontId="40" fillId="40" borderId="49" applyNumberFormat="0" applyFont="0" applyAlignment="0" applyProtection="0"/>
    <xf numFmtId="0" fontId="40" fillId="40" borderId="49" applyNumberFormat="0" applyFont="0" applyAlignment="0" applyProtection="0"/>
    <xf numFmtId="0" fontId="40" fillId="40" borderId="49" applyNumberFormat="0" applyFont="0" applyAlignment="0" applyProtection="0"/>
    <xf numFmtId="0" fontId="40" fillId="40" borderId="49" applyNumberFormat="0" applyFont="0" applyAlignment="0" applyProtection="0"/>
    <xf numFmtId="0" fontId="40" fillId="40" borderId="49" applyNumberFormat="0" applyFont="0" applyAlignment="0" applyProtection="0"/>
    <xf numFmtId="0" fontId="40" fillId="40" borderId="49" applyNumberFormat="0" applyFont="0" applyAlignment="0" applyProtection="0"/>
    <xf numFmtId="0" fontId="40" fillId="40" borderId="49" applyNumberFormat="0" applyFont="0" applyAlignment="0" applyProtection="0"/>
    <xf numFmtId="0" fontId="40" fillId="40" borderId="49" applyNumberFormat="0" applyFont="0" applyAlignment="0" applyProtection="0"/>
    <xf numFmtId="0" fontId="40" fillId="40" borderId="49" applyNumberFormat="0" applyFont="0" applyAlignment="0" applyProtection="0"/>
    <xf numFmtId="0" fontId="40" fillId="40" borderId="49" applyNumberFormat="0" applyFont="0" applyAlignment="0" applyProtection="0"/>
    <xf numFmtId="0" fontId="40" fillId="40" borderId="49" applyNumberFormat="0" applyFont="0" applyAlignment="0" applyProtection="0"/>
    <xf numFmtId="0" fontId="40" fillId="40" borderId="49" applyNumberFormat="0" applyFont="0" applyAlignment="0" applyProtection="0"/>
    <xf numFmtId="0" fontId="40" fillId="40" borderId="49" applyNumberFormat="0" applyFont="0" applyAlignment="0" applyProtection="0"/>
    <xf numFmtId="0" fontId="40" fillId="40" borderId="49" applyNumberFormat="0" applyFont="0" applyAlignment="0" applyProtection="0"/>
    <xf numFmtId="0" fontId="40" fillId="40" borderId="49" applyNumberFormat="0" applyFont="0" applyAlignment="0" applyProtection="0"/>
    <xf numFmtId="0" fontId="40" fillId="40" borderId="49" applyNumberFormat="0" applyFont="0" applyAlignment="0" applyProtection="0"/>
    <xf numFmtId="0" fontId="40" fillId="40" borderId="49" applyNumberFormat="0" applyFont="0" applyAlignment="0" applyProtection="0"/>
    <xf numFmtId="0" fontId="40" fillId="40" borderId="49" applyNumberFormat="0" applyFont="0" applyAlignment="0" applyProtection="0"/>
    <xf numFmtId="0" fontId="40" fillId="40" borderId="49" applyNumberFormat="0" applyFont="0" applyAlignment="0" applyProtection="0"/>
    <xf numFmtId="0" fontId="40" fillId="40" borderId="49" applyNumberFormat="0" applyFont="0" applyAlignment="0" applyProtection="0"/>
    <xf numFmtId="0" fontId="40" fillId="40" borderId="49" applyNumberFormat="0" applyFont="0" applyAlignment="0" applyProtection="0"/>
    <xf numFmtId="0" fontId="40" fillId="40" borderId="49" applyNumberFormat="0" applyFont="0" applyAlignment="0" applyProtection="0"/>
    <xf numFmtId="0" fontId="40" fillId="40" borderId="49" applyNumberFormat="0" applyFont="0" applyAlignment="0" applyProtection="0"/>
    <xf numFmtId="0" fontId="40" fillId="40" borderId="49" applyNumberFormat="0" applyFont="0" applyAlignment="0" applyProtection="0"/>
    <xf numFmtId="0" fontId="40" fillId="40" borderId="49" applyNumberFormat="0" applyFont="0" applyAlignment="0" applyProtection="0"/>
    <xf numFmtId="0" fontId="40" fillId="40" borderId="49" applyNumberFormat="0" applyFont="0" applyAlignment="0" applyProtection="0"/>
    <xf numFmtId="0" fontId="40" fillId="40" borderId="49" applyNumberFormat="0" applyFont="0" applyAlignment="0" applyProtection="0"/>
    <xf numFmtId="0" fontId="68" fillId="36" borderId="50" applyNumberFormat="0" applyAlignment="0" applyProtection="0"/>
    <xf numFmtId="0" fontId="68" fillId="36" borderId="50" applyNumberFormat="0" applyAlignment="0" applyProtection="0"/>
    <xf numFmtId="0" fontId="68" fillId="36" borderId="50" applyNumberFormat="0" applyAlignment="0" applyProtection="0"/>
    <xf numFmtId="0" fontId="68" fillId="36" borderId="50" applyNumberFormat="0" applyAlignment="0" applyProtection="0"/>
    <xf numFmtId="0" fontId="68" fillId="36" borderId="50" applyNumberFormat="0" applyAlignment="0" applyProtection="0"/>
    <xf numFmtId="0" fontId="68" fillId="36" borderId="50" applyNumberFormat="0" applyAlignment="0" applyProtection="0"/>
    <xf numFmtId="0" fontId="68" fillId="36" borderId="50" applyNumberFormat="0" applyAlignment="0" applyProtection="0"/>
    <xf numFmtId="0" fontId="68" fillId="36" borderId="50" applyNumberFormat="0" applyAlignment="0" applyProtection="0"/>
    <xf numFmtId="0" fontId="68" fillId="36" borderId="50" applyNumberFormat="0" applyAlignment="0" applyProtection="0"/>
    <xf numFmtId="0" fontId="68" fillId="36" borderId="50" applyNumberFormat="0" applyAlignment="0" applyProtection="0"/>
    <xf numFmtId="0" fontId="68" fillId="36" borderId="50" applyNumberFormat="0" applyAlignment="0" applyProtection="0"/>
    <xf numFmtId="0" fontId="68" fillId="36" borderId="50" applyNumberFormat="0" applyAlignment="0" applyProtection="0"/>
    <xf numFmtId="0" fontId="68" fillId="36" borderId="50" applyNumberFormat="0" applyAlignment="0" applyProtection="0"/>
    <xf numFmtId="0" fontId="68" fillId="36" borderId="50" applyNumberFormat="0" applyAlignment="0" applyProtection="0"/>
    <xf numFmtId="0" fontId="68" fillId="36" borderId="50" applyNumberFormat="0" applyAlignment="0" applyProtection="0"/>
    <xf numFmtId="0" fontId="68" fillId="36" borderId="50" applyNumberFormat="0" applyAlignment="0" applyProtection="0"/>
    <xf numFmtId="0" fontId="68" fillId="36" borderId="50" applyNumberFormat="0" applyAlignment="0" applyProtection="0"/>
    <xf numFmtId="0" fontId="68" fillId="36" borderId="50" applyNumberFormat="0" applyAlignment="0" applyProtection="0"/>
    <xf numFmtId="0" fontId="68" fillId="36" borderId="50" applyNumberFormat="0" applyAlignment="0" applyProtection="0"/>
    <xf numFmtId="0" fontId="68" fillId="36" borderId="50" applyNumberFormat="0" applyAlignment="0" applyProtection="0"/>
    <xf numFmtId="0" fontId="68" fillId="36" borderId="50" applyNumberFormat="0" applyAlignment="0" applyProtection="0"/>
    <xf numFmtId="0" fontId="68" fillId="36" borderId="50" applyNumberFormat="0" applyAlignment="0" applyProtection="0"/>
    <xf numFmtId="0" fontId="68" fillId="36" borderId="50" applyNumberFormat="0" applyAlignment="0" applyProtection="0"/>
    <xf numFmtId="0" fontId="68" fillId="36" borderId="50" applyNumberFormat="0" applyAlignment="0" applyProtection="0"/>
    <xf numFmtId="0" fontId="68" fillId="36" borderId="50" applyNumberFormat="0" applyAlignment="0" applyProtection="0"/>
    <xf numFmtId="0" fontId="68" fillId="36" borderId="50" applyNumberFormat="0" applyAlignment="0" applyProtection="0"/>
    <xf numFmtId="0" fontId="68" fillId="36" borderId="50" applyNumberFormat="0" applyAlignment="0" applyProtection="0"/>
    <xf numFmtId="0" fontId="68" fillId="36" borderId="50" applyNumberFormat="0" applyAlignment="0" applyProtection="0"/>
    <xf numFmtId="0" fontId="68" fillId="36" borderId="50" applyNumberFormat="0" applyAlignment="0" applyProtection="0"/>
    <xf numFmtId="0" fontId="68" fillId="36" borderId="50" applyNumberFormat="0" applyAlignment="0" applyProtection="0"/>
    <xf numFmtId="166" fontId="46" fillId="41" borderId="24" applyNumberFormat="0" applyFont="0" applyBorder="0" applyAlignment="0" applyProtection="0">
      <alignment horizontal="right" vertical="center"/>
    </xf>
    <xf numFmtId="166" fontId="46" fillId="41" borderId="24" applyNumberFormat="0" applyFont="0" applyBorder="0" applyAlignment="0" applyProtection="0">
      <alignment horizontal="right" vertical="center"/>
    </xf>
    <xf numFmtId="166" fontId="46" fillId="41" borderId="24" applyNumberFormat="0" applyFont="0" applyBorder="0" applyAlignment="0" applyProtection="0">
      <alignment horizontal="right" vertical="center"/>
    </xf>
    <xf numFmtId="166" fontId="46" fillId="41" borderId="24" applyNumberFormat="0" applyFont="0" applyBorder="0" applyAlignment="0" applyProtection="0">
      <alignment horizontal="right" vertical="center"/>
    </xf>
    <xf numFmtId="166" fontId="46" fillId="41" borderId="24" applyNumberFormat="0" applyFont="0" applyBorder="0" applyAlignment="0" applyProtection="0">
      <alignment horizontal="right" vertical="center"/>
    </xf>
    <xf numFmtId="166" fontId="46" fillId="41" borderId="24" applyNumberFormat="0" applyFont="0" applyBorder="0" applyAlignment="0" applyProtection="0">
      <alignment horizontal="right" vertical="center"/>
    </xf>
    <xf numFmtId="166" fontId="46" fillId="41" borderId="24" applyNumberFormat="0" applyFont="0" applyBorder="0" applyAlignment="0" applyProtection="0">
      <alignment horizontal="right" vertical="center"/>
    </xf>
    <xf numFmtId="166" fontId="46" fillId="41" borderId="24" applyNumberFormat="0" applyFont="0" applyBorder="0" applyAlignment="0" applyProtection="0">
      <alignment horizontal="right" vertical="center"/>
    </xf>
    <xf numFmtId="166" fontId="46" fillId="41" borderId="24" applyNumberFormat="0" applyFont="0" applyBorder="0" applyAlignment="0" applyProtection="0">
      <alignment horizontal="right" vertical="center"/>
    </xf>
    <xf numFmtId="166" fontId="46" fillId="41" borderId="24" applyNumberFormat="0" applyFont="0" applyBorder="0" applyAlignment="0" applyProtection="0">
      <alignment horizontal="right" vertical="center"/>
    </xf>
    <xf numFmtId="166" fontId="46" fillId="41" borderId="24" applyNumberFormat="0" applyFont="0" applyBorder="0" applyAlignment="0" applyProtection="0">
      <alignment horizontal="right" vertical="center"/>
    </xf>
    <xf numFmtId="9" fontId="40" fillId="0" borderId="0" applyFont="0" applyFill="0" applyBorder="0" applyAlignment="0" applyProtection="0"/>
    <xf numFmtId="167" fontId="40" fillId="0" borderId="0" applyFont="0" applyFill="0" applyBorder="0" applyAlignment="0" applyProtection="0"/>
    <xf numFmtId="0" fontId="40" fillId="0" borderId="51" applyNumberFormat="0" applyFont="0" applyFill="0" applyAlignment="0" applyProtection="0"/>
    <xf numFmtId="0" fontId="40" fillId="0" borderId="51" applyNumberFormat="0" applyFont="0" applyFill="0" applyAlignment="0" applyProtection="0"/>
    <xf numFmtId="0" fontId="40" fillId="0" borderId="51" applyNumberFormat="0" applyFont="0" applyFill="0" applyAlignment="0" applyProtection="0"/>
    <xf numFmtId="0" fontId="40" fillId="0" borderId="52" applyNumberFormat="0" applyFont="0" applyFill="0" applyAlignment="0" applyProtection="0"/>
    <xf numFmtId="0" fontId="40" fillId="0" borderId="52" applyNumberFormat="0" applyFont="0" applyFill="0" applyAlignment="0" applyProtection="0"/>
    <xf numFmtId="0" fontId="40" fillId="0" borderId="52" applyNumberFormat="0" applyFont="0" applyFill="0" applyAlignment="0" applyProtection="0"/>
    <xf numFmtId="0" fontId="40" fillId="0" borderId="53" applyNumberFormat="0" applyFont="0" applyFill="0" applyAlignment="0" applyProtection="0"/>
    <xf numFmtId="0" fontId="40" fillId="0" borderId="53" applyNumberFormat="0" applyFont="0" applyFill="0" applyAlignment="0" applyProtection="0"/>
    <xf numFmtId="0" fontId="40" fillId="0" borderId="53" applyNumberFormat="0" applyFont="0" applyFill="0" applyAlignment="0" applyProtection="0"/>
    <xf numFmtId="0" fontId="40" fillId="0" borderId="54" applyNumberFormat="0" applyFont="0" applyFill="0" applyAlignment="0" applyProtection="0"/>
    <xf numFmtId="0" fontId="40" fillId="0" borderId="54" applyNumberFormat="0" applyFont="0" applyFill="0" applyAlignment="0" applyProtection="0"/>
    <xf numFmtId="0" fontId="40" fillId="0" borderId="54" applyNumberFormat="0" applyFont="0" applyFill="0" applyAlignment="0" applyProtection="0"/>
    <xf numFmtId="0" fontId="40" fillId="0" borderId="55" applyNumberFormat="0" applyFont="0" applyFill="0" applyAlignment="0" applyProtection="0"/>
    <xf numFmtId="0" fontId="40" fillId="0" borderId="55" applyNumberFormat="0" applyFont="0" applyFill="0" applyAlignment="0" applyProtection="0"/>
    <xf numFmtId="0" fontId="40" fillId="0" borderId="55" applyNumberFormat="0" applyFont="0" applyFill="0" applyAlignment="0" applyProtection="0"/>
    <xf numFmtId="0" fontId="40" fillId="0" borderId="55" applyNumberFormat="0" applyFont="0" applyFill="0" applyAlignment="0" applyProtection="0"/>
    <xf numFmtId="0" fontId="40" fillId="0" borderId="55" applyNumberFormat="0" applyFont="0" applyFill="0" applyAlignment="0" applyProtection="0"/>
    <xf numFmtId="0" fontId="40" fillId="0" borderId="55" applyNumberFormat="0" applyFont="0" applyFill="0" applyAlignment="0" applyProtection="0"/>
    <xf numFmtId="0" fontId="40" fillId="0" borderId="55" applyNumberFormat="0" applyFont="0" applyFill="0" applyAlignment="0" applyProtection="0"/>
    <xf numFmtId="0" fontId="40" fillId="0" borderId="55" applyNumberFormat="0" applyFont="0" applyFill="0" applyAlignment="0" applyProtection="0"/>
    <xf numFmtId="0" fontId="40" fillId="0" borderId="55" applyNumberFormat="0" applyFont="0" applyFill="0" applyAlignment="0" applyProtection="0"/>
    <xf numFmtId="0" fontId="40" fillId="0" borderId="55" applyNumberFormat="0" applyFont="0" applyFill="0" applyAlignment="0" applyProtection="0"/>
    <xf numFmtId="0" fontId="40" fillId="0" borderId="55" applyNumberFormat="0" applyFont="0" applyFill="0" applyAlignment="0" applyProtection="0"/>
    <xf numFmtId="0" fontId="40" fillId="0" borderId="55" applyNumberFormat="0" applyFont="0" applyFill="0" applyAlignment="0" applyProtection="0"/>
    <xf numFmtId="0" fontId="40" fillId="0" borderId="55" applyNumberFormat="0" applyFont="0" applyFill="0" applyAlignment="0" applyProtection="0"/>
    <xf numFmtId="0" fontId="40" fillId="0" borderId="55" applyNumberFormat="0" applyFont="0" applyFill="0" applyAlignment="0" applyProtection="0"/>
    <xf numFmtId="0" fontId="40" fillId="0" borderId="55" applyNumberFormat="0" applyFont="0" applyFill="0" applyAlignment="0" applyProtection="0"/>
    <xf numFmtId="0" fontId="40" fillId="0" borderId="55" applyNumberFormat="0" applyFont="0" applyFill="0" applyAlignment="0" applyProtection="0"/>
    <xf numFmtId="0" fontId="40" fillId="0" borderId="55" applyNumberFormat="0" applyFont="0" applyFill="0" applyAlignment="0" applyProtection="0"/>
    <xf numFmtId="0" fontId="40" fillId="0" borderId="55" applyNumberFormat="0" applyFont="0" applyFill="0" applyAlignment="0" applyProtection="0"/>
    <xf numFmtId="0" fontId="40" fillId="0" borderId="55" applyNumberFormat="0" applyFont="0" applyFill="0" applyAlignment="0" applyProtection="0"/>
    <xf numFmtId="0" fontId="40" fillId="0" borderId="55" applyNumberFormat="0" applyFont="0" applyFill="0" applyAlignment="0" applyProtection="0"/>
    <xf numFmtId="0" fontId="40" fillId="0" borderId="55" applyNumberFormat="0" applyFont="0" applyFill="0" applyAlignment="0" applyProtection="0"/>
    <xf numFmtId="0" fontId="40" fillId="0" borderId="55" applyNumberFormat="0" applyFont="0" applyFill="0" applyAlignment="0" applyProtection="0"/>
    <xf numFmtId="0" fontId="40" fillId="0" borderId="55" applyNumberFormat="0" applyFont="0" applyFill="0" applyAlignment="0" applyProtection="0"/>
    <xf numFmtId="0" fontId="40" fillId="0" borderId="55" applyNumberFormat="0" applyFont="0" applyFill="0" applyAlignment="0" applyProtection="0"/>
    <xf numFmtId="0" fontId="40" fillId="0" borderId="55" applyNumberFormat="0" applyFont="0" applyFill="0" applyAlignment="0" applyProtection="0"/>
    <xf numFmtId="0" fontId="40" fillId="42" borderId="0" applyNumberFormat="0" applyFont="0" applyBorder="0" applyAlignment="0" applyProtection="0"/>
    <xf numFmtId="0" fontId="40" fillId="0" borderId="56" applyNumberFormat="0" applyFont="0" applyFill="0" applyAlignment="0" applyProtection="0"/>
    <xf numFmtId="0" fontId="40" fillId="0" borderId="57" applyNumberFormat="0" applyFont="0" applyFill="0" applyAlignment="0" applyProtection="0"/>
    <xf numFmtId="46" fontId="40" fillId="0" borderId="0" applyFont="0" applyFill="0" applyBorder="0" applyAlignment="0" applyProtection="0"/>
    <xf numFmtId="0" fontId="67" fillId="0" borderId="0" applyNumberFormat="0" applyFill="0" applyBorder="0" applyAlignment="0" applyProtection="0"/>
    <xf numFmtId="0" fontId="40" fillId="0" borderId="58" applyNumberFormat="0" applyFont="0" applyFill="0" applyAlignment="0" applyProtection="0"/>
    <xf numFmtId="0" fontId="40" fillId="0" borderId="58" applyNumberFormat="0" applyFont="0" applyFill="0" applyAlignment="0" applyProtection="0"/>
    <xf numFmtId="0" fontId="40" fillId="0" borderId="59" applyNumberFormat="0" applyFont="0" applyFill="0" applyAlignment="0" applyProtection="0"/>
    <xf numFmtId="0" fontId="40" fillId="0" borderId="59" applyNumberFormat="0" applyFont="0" applyFill="0" applyAlignment="0" applyProtection="0"/>
    <xf numFmtId="0" fontId="40" fillId="0" borderId="49" applyNumberFormat="0" applyFont="0" applyFill="0" applyAlignment="0" applyProtection="0"/>
    <xf numFmtId="0" fontId="40" fillId="0" borderId="49" applyNumberFormat="0" applyFont="0" applyFill="0" applyAlignment="0" applyProtection="0"/>
    <xf numFmtId="0" fontId="40" fillId="0" borderId="49" applyNumberFormat="0" applyFont="0" applyFill="0" applyAlignment="0" applyProtection="0"/>
    <xf numFmtId="0" fontId="40" fillId="0" borderId="49" applyNumberFormat="0" applyFont="0" applyFill="0" applyAlignment="0" applyProtection="0"/>
    <xf numFmtId="0" fontId="40" fillId="0" borderId="49" applyNumberFormat="0" applyFont="0" applyFill="0" applyAlignment="0" applyProtection="0"/>
    <xf numFmtId="0" fontId="40" fillId="0" borderId="49" applyNumberFormat="0" applyFont="0" applyFill="0" applyAlignment="0" applyProtection="0"/>
    <xf numFmtId="0" fontId="40" fillId="0" borderId="49" applyNumberFormat="0" applyFont="0" applyFill="0" applyAlignment="0" applyProtection="0"/>
    <xf numFmtId="0" fontId="40" fillId="0" borderId="49" applyNumberFormat="0" applyFont="0" applyFill="0" applyAlignment="0" applyProtection="0"/>
    <xf numFmtId="0" fontId="40" fillId="0" borderId="49" applyNumberFormat="0" applyFont="0" applyFill="0" applyAlignment="0" applyProtection="0"/>
    <xf numFmtId="0" fontId="40" fillId="0" borderId="49" applyNumberFormat="0" applyFont="0" applyFill="0" applyAlignment="0" applyProtection="0"/>
    <xf numFmtId="0" fontId="40" fillId="0" borderId="49" applyNumberFormat="0" applyFont="0" applyFill="0" applyAlignment="0" applyProtection="0"/>
    <xf numFmtId="0" fontId="40" fillId="0" borderId="49" applyNumberFormat="0" applyFont="0" applyFill="0" applyAlignment="0" applyProtection="0"/>
    <xf numFmtId="0" fontId="40" fillId="0" borderId="49" applyNumberFormat="0" applyFont="0" applyFill="0" applyAlignment="0" applyProtection="0"/>
    <xf numFmtId="0" fontId="40" fillId="0" borderId="49" applyNumberFormat="0" applyFont="0" applyFill="0" applyAlignment="0" applyProtection="0"/>
    <xf numFmtId="0" fontId="40" fillId="0" borderId="49" applyNumberFormat="0" applyFont="0" applyFill="0" applyAlignment="0" applyProtection="0"/>
    <xf numFmtId="0" fontId="40" fillId="0" borderId="49" applyNumberFormat="0" applyFont="0" applyFill="0" applyAlignment="0" applyProtection="0"/>
    <xf numFmtId="0" fontId="40" fillId="0" borderId="49" applyNumberFormat="0" applyFont="0" applyFill="0" applyAlignment="0" applyProtection="0"/>
    <xf numFmtId="0" fontId="40" fillId="0" borderId="49" applyNumberFormat="0" applyFont="0" applyFill="0" applyAlignment="0" applyProtection="0"/>
    <xf numFmtId="0" fontId="40" fillId="0" borderId="49" applyNumberFormat="0" applyFont="0" applyFill="0" applyAlignment="0" applyProtection="0"/>
    <xf numFmtId="0" fontId="40" fillId="0" borderId="49" applyNumberFormat="0" applyFont="0" applyFill="0" applyAlignment="0" applyProtection="0"/>
    <xf numFmtId="0" fontId="40" fillId="0" borderId="49" applyNumberFormat="0" applyFont="0" applyFill="0" applyAlignment="0" applyProtection="0"/>
    <xf numFmtId="0" fontId="40" fillId="0" borderId="49" applyNumberFormat="0" applyFont="0" applyFill="0" applyAlignment="0" applyProtection="0"/>
    <xf numFmtId="0" fontId="40" fillId="0" borderId="49" applyNumberFormat="0" applyFont="0" applyFill="0" applyAlignment="0" applyProtection="0"/>
    <xf numFmtId="0" fontId="40" fillId="0" borderId="49" applyNumberFormat="0" applyFont="0" applyFill="0" applyAlignment="0" applyProtection="0"/>
    <xf numFmtId="0" fontId="40" fillId="0" borderId="49" applyNumberFormat="0" applyFont="0" applyFill="0" applyAlignment="0" applyProtection="0"/>
    <xf numFmtId="0" fontId="40" fillId="0" borderId="60" applyNumberFormat="0" applyFont="0" applyFill="0" applyAlignment="0" applyProtection="0"/>
    <xf numFmtId="0" fontId="40" fillId="0" borderId="60" applyNumberFormat="0" applyFont="0" applyFill="0" applyAlignment="0" applyProtection="0"/>
    <xf numFmtId="0" fontId="40" fillId="0" borderId="60" applyNumberFormat="0" applyFont="0" applyFill="0" applyAlignment="0" applyProtection="0"/>
    <xf numFmtId="0" fontId="40" fillId="0" borderId="60" applyNumberFormat="0" applyFont="0" applyFill="0" applyAlignment="0" applyProtection="0"/>
    <xf numFmtId="0" fontId="40" fillId="0" borderId="60" applyNumberFormat="0" applyFont="0" applyFill="0" applyAlignment="0" applyProtection="0"/>
    <xf numFmtId="0" fontId="40" fillId="0" borderId="60" applyNumberFormat="0" applyFont="0" applyFill="0" applyAlignment="0" applyProtection="0"/>
    <xf numFmtId="0" fontId="40" fillId="0" borderId="60" applyNumberFormat="0" applyFont="0" applyFill="0" applyAlignment="0" applyProtection="0"/>
    <xf numFmtId="0" fontId="40" fillId="0" borderId="60" applyNumberFormat="0" applyFont="0" applyFill="0" applyAlignment="0" applyProtection="0"/>
    <xf numFmtId="0" fontId="40" fillId="0" borderId="60" applyNumberFormat="0" applyFont="0" applyFill="0" applyAlignment="0" applyProtection="0"/>
    <xf numFmtId="0" fontId="40" fillId="0" borderId="60" applyNumberFormat="0" applyFont="0" applyFill="0" applyAlignment="0" applyProtection="0"/>
    <xf numFmtId="0" fontId="40" fillId="0" borderId="60" applyNumberFormat="0" applyFont="0" applyFill="0" applyAlignment="0" applyProtection="0"/>
    <xf numFmtId="0" fontId="40" fillId="0" borderId="60" applyNumberFormat="0" applyFont="0" applyFill="0" applyAlignment="0" applyProtection="0"/>
    <xf numFmtId="0" fontId="40" fillId="0" borderId="60" applyNumberFormat="0" applyFont="0" applyFill="0" applyAlignment="0" applyProtection="0"/>
    <xf numFmtId="0" fontId="40" fillId="0" borderId="60" applyNumberFormat="0" applyFont="0" applyFill="0" applyAlignment="0" applyProtection="0"/>
    <xf numFmtId="0" fontId="40" fillId="0" borderId="60" applyNumberFormat="0" applyFont="0" applyFill="0" applyAlignment="0" applyProtection="0"/>
    <xf numFmtId="0" fontId="40" fillId="0" borderId="60" applyNumberFormat="0" applyFont="0" applyFill="0" applyAlignment="0" applyProtection="0"/>
    <xf numFmtId="0" fontId="40" fillId="0" borderId="60" applyNumberFormat="0" applyFont="0" applyFill="0" applyAlignment="0" applyProtection="0"/>
    <xf numFmtId="0" fontId="40" fillId="0" borderId="60" applyNumberFormat="0" applyFont="0" applyFill="0" applyAlignment="0" applyProtection="0"/>
    <xf numFmtId="0" fontId="40" fillId="0" borderId="60" applyNumberFormat="0" applyFont="0" applyFill="0" applyAlignment="0" applyProtection="0"/>
    <xf numFmtId="0" fontId="40" fillId="0" borderId="60" applyNumberFormat="0" applyFont="0" applyFill="0" applyAlignment="0" applyProtection="0"/>
    <xf numFmtId="0" fontId="40" fillId="0" borderId="60" applyNumberFormat="0" applyFont="0" applyFill="0" applyAlignment="0" applyProtection="0"/>
    <xf numFmtId="0" fontId="40" fillId="0" borderId="60" applyNumberFormat="0" applyFont="0" applyFill="0" applyAlignment="0" applyProtection="0"/>
    <xf numFmtId="0" fontId="40" fillId="0" borderId="60" applyNumberFormat="0" applyFont="0" applyFill="0" applyAlignment="0" applyProtection="0"/>
    <xf numFmtId="0" fontId="40" fillId="0" borderId="60" applyNumberFormat="0" applyFont="0" applyFill="0" applyAlignment="0" applyProtection="0"/>
    <xf numFmtId="0" fontId="40" fillId="0" borderId="60" applyNumberFormat="0" applyFont="0" applyFill="0" applyAlignment="0" applyProtection="0"/>
    <xf numFmtId="0" fontId="40" fillId="0" borderId="49" applyNumberFormat="0" applyFont="0" applyFill="0" applyAlignment="0" applyProtection="0"/>
    <xf numFmtId="0" fontId="40" fillId="0" borderId="49" applyNumberFormat="0" applyFont="0" applyFill="0" applyAlignment="0" applyProtection="0"/>
    <xf numFmtId="0" fontId="40" fillId="0" borderId="49" applyNumberFormat="0" applyFont="0" applyFill="0" applyAlignment="0" applyProtection="0"/>
    <xf numFmtId="0" fontId="40" fillId="0" borderId="49" applyNumberFormat="0" applyFont="0" applyFill="0" applyAlignment="0" applyProtection="0"/>
    <xf numFmtId="0" fontId="40" fillId="0" borderId="49" applyNumberFormat="0" applyFont="0" applyFill="0" applyAlignment="0" applyProtection="0"/>
    <xf numFmtId="0" fontId="40" fillId="0" borderId="49" applyNumberFormat="0" applyFont="0" applyFill="0" applyAlignment="0" applyProtection="0"/>
    <xf numFmtId="0" fontId="40" fillId="0" borderId="49" applyNumberFormat="0" applyFont="0" applyFill="0" applyAlignment="0" applyProtection="0"/>
    <xf numFmtId="0" fontId="40" fillId="0" borderId="49" applyNumberFormat="0" applyFont="0" applyFill="0" applyAlignment="0" applyProtection="0"/>
    <xf numFmtId="0" fontId="40" fillId="0" borderId="49" applyNumberFormat="0" applyFont="0" applyFill="0" applyAlignment="0" applyProtection="0"/>
    <xf numFmtId="0" fontId="40" fillId="0" borderId="49" applyNumberFormat="0" applyFont="0" applyFill="0" applyAlignment="0" applyProtection="0"/>
    <xf numFmtId="0" fontId="40" fillId="0" borderId="49" applyNumberFormat="0" applyFont="0" applyFill="0" applyAlignment="0" applyProtection="0"/>
    <xf numFmtId="0" fontId="40" fillId="0" borderId="49" applyNumberFormat="0" applyFont="0" applyFill="0" applyAlignment="0" applyProtection="0"/>
    <xf numFmtId="0" fontId="40" fillId="0" borderId="49" applyNumberFormat="0" applyFont="0" applyFill="0" applyAlignment="0" applyProtection="0"/>
    <xf numFmtId="0" fontId="40" fillId="0" borderId="49" applyNumberFormat="0" applyFont="0" applyFill="0" applyAlignment="0" applyProtection="0"/>
    <xf numFmtId="0" fontId="40" fillId="0" borderId="49" applyNumberFormat="0" applyFont="0" applyFill="0" applyAlignment="0" applyProtection="0"/>
    <xf numFmtId="0" fontId="40" fillId="0" borderId="49" applyNumberFormat="0" applyFont="0" applyFill="0" applyAlignment="0" applyProtection="0"/>
    <xf numFmtId="0" fontId="40" fillId="0" borderId="49" applyNumberFormat="0" applyFont="0" applyFill="0" applyAlignment="0" applyProtection="0"/>
    <xf numFmtId="0" fontId="40" fillId="0" borderId="49" applyNumberFormat="0" applyFont="0" applyFill="0" applyAlignment="0" applyProtection="0"/>
    <xf numFmtId="0" fontId="40" fillId="0" borderId="49" applyNumberFormat="0" applyFont="0" applyFill="0" applyAlignment="0" applyProtection="0"/>
    <xf numFmtId="0" fontId="40" fillId="0" borderId="49" applyNumberFormat="0" applyFont="0" applyFill="0" applyAlignment="0" applyProtection="0"/>
    <xf numFmtId="0" fontId="40" fillId="0" borderId="49" applyNumberFormat="0" applyFont="0" applyFill="0" applyAlignment="0" applyProtection="0"/>
    <xf numFmtId="0" fontId="40" fillId="0" borderId="49" applyNumberFormat="0" applyFont="0" applyFill="0" applyAlignment="0" applyProtection="0"/>
    <xf numFmtId="0" fontId="40" fillId="0" borderId="49" applyNumberFormat="0" applyFont="0" applyFill="0" applyAlignment="0" applyProtection="0"/>
    <xf numFmtId="0" fontId="40" fillId="0" borderId="49" applyNumberFormat="0" applyFont="0" applyFill="0" applyAlignment="0" applyProtection="0"/>
    <xf numFmtId="0" fontId="40" fillId="0" borderId="49" applyNumberFormat="0" applyFont="0" applyFill="0" applyAlignment="0" applyProtection="0"/>
    <xf numFmtId="0" fontId="40" fillId="0" borderId="0" applyNumberFormat="0" applyFont="0" applyFill="0" applyBorder="0" applyProtection="0">
      <alignment horizontal="center"/>
    </xf>
    <xf numFmtId="0" fontId="69"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Protection="0">
      <alignment horizontal="left"/>
    </xf>
    <xf numFmtId="0" fontId="40" fillId="42" borderId="0" applyNumberFormat="0" applyFont="0" applyBorder="0" applyAlignment="0" applyProtection="0"/>
    <xf numFmtId="0" fontId="72" fillId="0" borderId="0" applyNumberFormat="0" applyFill="0" applyBorder="0" applyAlignment="0" applyProtection="0"/>
    <xf numFmtId="0" fontId="67" fillId="0" borderId="0" applyNumberFormat="0" applyFill="0" applyBorder="0" applyAlignment="0" applyProtection="0"/>
    <xf numFmtId="0" fontId="40" fillId="0" borderId="61" applyNumberFormat="0" applyFont="0" applyFill="0" applyAlignment="0" applyProtection="0"/>
    <xf numFmtId="0" fontId="40" fillId="0" borderId="61" applyNumberFormat="0" applyFont="0" applyFill="0" applyAlignment="0" applyProtection="0"/>
    <xf numFmtId="0" fontId="40" fillId="0" borderId="62" applyNumberFormat="0" applyFont="0" applyFill="0" applyAlignment="0" applyProtection="0"/>
    <xf numFmtId="0" fontId="40" fillId="0" borderId="62" applyNumberFormat="0" applyFont="0" applyFill="0" applyAlignment="0" applyProtection="0"/>
    <xf numFmtId="0" fontId="40" fillId="0" borderId="62" applyNumberFormat="0" applyFont="0" applyFill="0" applyAlignment="0" applyProtection="0"/>
    <xf numFmtId="0" fontId="40" fillId="0" borderId="62" applyNumberFormat="0" applyFont="0" applyFill="0" applyAlignment="0" applyProtection="0"/>
    <xf numFmtId="0" fontId="40" fillId="0" borderId="62" applyNumberFormat="0" applyFont="0" applyFill="0" applyAlignment="0" applyProtection="0"/>
    <xf numFmtId="0" fontId="40" fillId="0" borderId="62" applyNumberFormat="0" applyFont="0" applyFill="0" applyAlignment="0" applyProtection="0"/>
    <xf numFmtId="0" fontId="40" fillId="0" borderId="62" applyNumberFormat="0" applyFont="0" applyFill="0" applyAlignment="0" applyProtection="0"/>
    <xf numFmtId="0" fontId="40" fillId="0" borderId="62" applyNumberFormat="0" applyFont="0" applyFill="0" applyAlignment="0" applyProtection="0"/>
    <xf numFmtId="0" fontId="40" fillId="0" borderId="62" applyNumberFormat="0" applyFont="0" applyFill="0" applyAlignment="0" applyProtection="0"/>
    <xf numFmtId="0" fontId="40" fillId="0" borderId="62" applyNumberFormat="0" applyFont="0" applyFill="0" applyAlignment="0" applyProtection="0"/>
    <xf numFmtId="0" fontId="40" fillId="0" borderId="62" applyNumberFormat="0" applyFont="0" applyFill="0" applyAlignment="0" applyProtection="0"/>
    <xf numFmtId="0" fontId="40" fillId="0" borderId="62" applyNumberFormat="0" applyFont="0" applyFill="0" applyAlignment="0" applyProtection="0"/>
    <xf numFmtId="0" fontId="40" fillId="0" borderId="62" applyNumberFormat="0" applyFont="0" applyFill="0" applyAlignment="0" applyProtection="0"/>
    <xf numFmtId="0" fontId="40" fillId="0" borderId="62" applyNumberFormat="0" applyFont="0" applyFill="0" applyAlignment="0" applyProtection="0"/>
    <xf numFmtId="0" fontId="40" fillId="0" borderId="62" applyNumberFormat="0" applyFont="0" applyFill="0" applyAlignment="0" applyProtection="0"/>
    <xf numFmtId="0" fontId="40" fillId="0" borderId="62" applyNumberFormat="0" applyFont="0" applyFill="0" applyAlignment="0" applyProtection="0"/>
    <xf numFmtId="0" fontId="40" fillId="0" borderId="62" applyNumberFormat="0" applyFont="0" applyFill="0" applyAlignment="0" applyProtection="0"/>
    <xf numFmtId="0" fontId="40" fillId="0" borderId="62" applyNumberFormat="0" applyFont="0" applyFill="0" applyAlignment="0" applyProtection="0"/>
    <xf numFmtId="0" fontId="40" fillId="0" borderId="62" applyNumberFormat="0" applyFont="0" applyFill="0" applyAlignment="0" applyProtection="0"/>
    <xf numFmtId="0" fontId="40" fillId="0" borderId="62" applyNumberFormat="0" applyFont="0" applyFill="0" applyAlignment="0" applyProtection="0"/>
    <xf numFmtId="0" fontId="40" fillId="0" borderId="62" applyNumberFormat="0" applyFont="0" applyFill="0" applyAlignment="0" applyProtection="0"/>
    <xf numFmtId="0" fontId="40" fillId="0" borderId="62" applyNumberFormat="0" applyFont="0" applyFill="0" applyAlignment="0" applyProtection="0"/>
    <xf numFmtId="0" fontId="40" fillId="0" borderId="62" applyNumberFormat="0" applyFont="0" applyFill="0" applyAlignment="0" applyProtection="0"/>
    <xf numFmtId="0" fontId="40" fillId="0" borderId="62" applyNumberFormat="0" applyFont="0" applyFill="0" applyAlignment="0" applyProtection="0"/>
    <xf numFmtId="0" fontId="40" fillId="0" borderId="62" applyNumberFormat="0" applyFont="0" applyFill="0" applyAlignment="0" applyProtection="0"/>
    <xf numFmtId="168" fontId="40" fillId="0" borderId="0" applyFont="0" applyFill="0" applyBorder="0" applyAlignment="0" applyProtection="0"/>
    <xf numFmtId="0" fontId="40" fillId="0" borderId="63" applyNumberFormat="0" applyFont="0" applyFill="0" applyAlignment="0" applyProtection="0"/>
    <xf numFmtId="0" fontId="40" fillId="0" borderId="63" applyNumberFormat="0" applyFont="0" applyFill="0" applyAlignment="0" applyProtection="0"/>
    <xf numFmtId="0" fontId="40" fillId="0" borderId="63" applyNumberFormat="0" applyFont="0" applyFill="0" applyAlignment="0" applyProtection="0"/>
    <xf numFmtId="0" fontId="40" fillId="0" borderId="63" applyNumberFormat="0" applyFont="0" applyFill="0" applyAlignment="0" applyProtection="0"/>
    <xf numFmtId="0" fontId="40" fillId="0" borderId="63" applyNumberFormat="0" applyFont="0" applyFill="0" applyAlignment="0" applyProtection="0"/>
    <xf numFmtId="0" fontId="40" fillId="0" borderId="63" applyNumberFormat="0" applyFont="0" applyFill="0" applyAlignment="0" applyProtection="0"/>
    <xf numFmtId="0" fontId="40" fillId="0" borderId="63" applyNumberFormat="0" applyFont="0" applyFill="0" applyAlignment="0" applyProtection="0"/>
    <xf numFmtId="0" fontId="40" fillId="0" borderId="63" applyNumberFormat="0" applyFont="0" applyFill="0" applyAlignment="0" applyProtection="0"/>
    <xf numFmtId="0" fontId="40" fillId="0" borderId="63" applyNumberFormat="0" applyFont="0" applyFill="0" applyAlignment="0" applyProtection="0"/>
    <xf numFmtId="0" fontId="40" fillId="0" borderId="63" applyNumberFormat="0" applyFont="0" applyFill="0" applyAlignment="0" applyProtection="0"/>
    <xf numFmtId="0" fontId="40" fillId="0" borderId="63" applyNumberFormat="0" applyFont="0" applyFill="0" applyAlignment="0" applyProtection="0"/>
    <xf numFmtId="0" fontId="40" fillId="0" borderId="63" applyNumberFormat="0" applyFont="0" applyFill="0" applyAlignment="0" applyProtection="0"/>
    <xf numFmtId="0" fontId="40" fillId="0" borderId="63" applyNumberFormat="0" applyFont="0" applyFill="0" applyAlignment="0" applyProtection="0"/>
    <xf numFmtId="0" fontId="40" fillId="0" borderId="63" applyNumberFormat="0" applyFont="0" applyFill="0" applyAlignment="0" applyProtection="0"/>
    <xf numFmtId="0" fontId="40" fillId="0" borderId="63" applyNumberFormat="0" applyFont="0" applyFill="0" applyAlignment="0" applyProtection="0"/>
    <xf numFmtId="0" fontId="40" fillId="0" borderId="63" applyNumberFormat="0" applyFont="0" applyFill="0" applyAlignment="0" applyProtection="0"/>
    <xf numFmtId="0" fontId="40" fillId="0" borderId="63" applyNumberFormat="0" applyFont="0" applyFill="0" applyAlignment="0" applyProtection="0"/>
    <xf numFmtId="0" fontId="40" fillId="0" borderId="63" applyNumberFormat="0" applyFont="0" applyFill="0" applyAlignment="0" applyProtection="0"/>
    <xf numFmtId="0" fontId="40" fillId="0" borderId="63" applyNumberFormat="0" applyFont="0" applyFill="0" applyAlignment="0" applyProtection="0"/>
    <xf numFmtId="0" fontId="40" fillId="0" borderId="63" applyNumberFormat="0" applyFont="0" applyFill="0" applyAlignment="0" applyProtection="0"/>
    <xf numFmtId="0" fontId="40" fillId="0" borderId="63" applyNumberFormat="0" applyFont="0" applyFill="0" applyAlignment="0" applyProtection="0"/>
    <xf numFmtId="0" fontId="40" fillId="0" borderId="63" applyNumberFormat="0" applyFont="0" applyFill="0" applyAlignment="0" applyProtection="0"/>
    <xf numFmtId="0" fontId="40" fillId="0" borderId="63" applyNumberFormat="0" applyFont="0" applyFill="0" applyAlignment="0" applyProtection="0"/>
    <xf numFmtId="0" fontId="40" fillId="0" borderId="63" applyNumberFormat="0" applyFont="0" applyFill="0" applyAlignment="0" applyProtection="0"/>
    <xf numFmtId="0" fontId="40" fillId="0" borderId="63" applyNumberFormat="0" applyFont="0" applyFill="0" applyAlignment="0" applyProtection="0"/>
    <xf numFmtId="0" fontId="40" fillId="0" borderId="64" applyNumberFormat="0" applyFont="0" applyFill="0" applyAlignment="0" applyProtection="0"/>
    <xf numFmtId="0" fontId="40" fillId="0" borderId="64" applyNumberFormat="0" applyFont="0" applyFill="0" applyAlignment="0" applyProtection="0"/>
    <xf numFmtId="0" fontId="40" fillId="0" borderId="64" applyNumberFormat="0" applyFont="0" applyFill="0" applyAlignment="0" applyProtection="0"/>
    <xf numFmtId="0" fontId="40" fillId="0" borderId="64" applyNumberFormat="0" applyFont="0" applyFill="0" applyAlignment="0" applyProtection="0"/>
    <xf numFmtId="0" fontId="40" fillId="0" borderId="64" applyNumberFormat="0" applyFont="0" applyFill="0" applyAlignment="0" applyProtection="0"/>
    <xf numFmtId="0" fontId="40" fillId="0" borderId="64" applyNumberFormat="0" applyFont="0" applyFill="0" applyAlignment="0" applyProtection="0"/>
    <xf numFmtId="0" fontId="40" fillId="0" borderId="64" applyNumberFormat="0" applyFont="0" applyFill="0" applyAlignment="0" applyProtection="0"/>
    <xf numFmtId="0" fontId="40" fillId="0" borderId="64" applyNumberFormat="0" applyFont="0" applyFill="0" applyAlignment="0" applyProtection="0"/>
    <xf numFmtId="0" fontId="40" fillId="0" borderId="64" applyNumberFormat="0" applyFont="0" applyFill="0" applyAlignment="0" applyProtection="0"/>
    <xf numFmtId="0" fontId="40" fillId="0" borderId="64" applyNumberFormat="0" applyFont="0" applyFill="0" applyAlignment="0" applyProtection="0"/>
    <xf numFmtId="0" fontId="40" fillId="0" borderId="64" applyNumberFormat="0" applyFont="0" applyFill="0" applyAlignment="0" applyProtection="0"/>
    <xf numFmtId="0" fontId="40" fillId="0" borderId="64" applyNumberFormat="0" applyFont="0" applyFill="0" applyAlignment="0" applyProtection="0"/>
    <xf numFmtId="0" fontId="40" fillId="0" borderId="64" applyNumberFormat="0" applyFont="0" applyFill="0" applyAlignment="0" applyProtection="0"/>
    <xf numFmtId="0" fontId="40" fillId="0" borderId="64" applyNumberFormat="0" applyFont="0" applyFill="0" applyAlignment="0" applyProtection="0"/>
    <xf numFmtId="0" fontId="40" fillId="0" borderId="64" applyNumberFormat="0" applyFont="0" applyFill="0" applyAlignment="0" applyProtection="0"/>
    <xf numFmtId="0" fontId="40" fillId="0" borderId="64" applyNumberFormat="0" applyFont="0" applyFill="0" applyAlignment="0" applyProtection="0"/>
    <xf numFmtId="0" fontId="40" fillId="0" borderId="64" applyNumberFormat="0" applyFont="0" applyFill="0" applyAlignment="0" applyProtection="0"/>
    <xf numFmtId="0" fontId="40" fillId="0" borderId="64" applyNumberFormat="0" applyFont="0" applyFill="0" applyAlignment="0" applyProtection="0"/>
    <xf numFmtId="0" fontId="40" fillId="0" borderId="64" applyNumberFormat="0" applyFont="0" applyFill="0" applyAlignment="0" applyProtection="0"/>
    <xf numFmtId="0" fontId="40" fillId="0" borderId="64" applyNumberFormat="0" applyFont="0" applyFill="0" applyAlignment="0" applyProtection="0"/>
    <xf numFmtId="0" fontId="40" fillId="0" borderId="64" applyNumberFormat="0" applyFont="0" applyFill="0" applyAlignment="0" applyProtection="0"/>
    <xf numFmtId="0" fontId="40" fillId="0" borderId="64" applyNumberFormat="0" applyFont="0" applyFill="0" applyAlignment="0" applyProtection="0"/>
    <xf numFmtId="0" fontId="40" fillId="0" borderId="64" applyNumberFormat="0" applyFont="0" applyFill="0" applyAlignment="0" applyProtection="0"/>
    <xf numFmtId="0" fontId="40" fillId="0" borderId="64" applyNumberFormat="0" applyFont="0" applyFill="0" applyAlignment="0" applyProtection="0"/>
    <xf numFmtId="0" fontId="40" fillId="0" borderId="64" applyNumberFormat="0" applyFont="0" applyFill="0" applyAlignment="0" applyProtection="0"/>
    <xf numFmtId="0" fontId="40" fillId="0" borderId="65" applyNumberFormat="0" applyFont="0" applyFill="0" applyAlignment="0" applyProtection="0"/>
    <xf numFmtId="0" fontId="40" fillId="0" borderId="65" applyNumberFormat="0" applyFont="0" applyFill="0" applyAlignment="0" applyProtection="0"/>
    <xf numFmtId="0" fontId="40" fillId="0" borderId="65" applyNumberFormat="0" applyFont="0" applyFill="0" applyAlignment="0" applyProtection="0"/>
    <xf numFmtId="0" fontId="40" fillId="0" borderId="65" applyNumberFormat="0" applyFont="0" applyFill="0" applyAlignment="0" applyProtection="0"/>
    <xf numFmtId="0" fontId="40" fillId="0" borderId="65" applyNumberFormat="0" applyFont="0" applyFill="0" applyAlignment="0" applyProtection="0"/>
    <xf numFmtId="0" fontId="40" fillId="0" borderId="65" applyNumberFormat="0" applyFont="0" applyFill="0" applyAlignment="0" applyProtection="0"/>
    <xf numFmtId="0" fontId="40" fillId="0" borderId="65" applyNumberFormat="0" applyFont="0" applyFill="0" applyAlignment="0" applyProtection="0"/>
    <xf numFmtId="0" fontId="40" fillId="0" borderId="65" applyNumberFormat="0" applyFont="0" applyFill="0" applyAlignment="0" applyProtection="0"/>
    <xf numFmtId="0" fontId="40" fillId="0" borderId="65" applyNumberFormat="0" applyFont="0" applyFill="0" applyAlignment="0" applyProtection="0"/>
    <xf numFmtId="0" fontId="40" fillId="0" borderId="65" applyNumberFormat="0" applyFont="0" applyFill="0" applyAlignment="0" applyProtection="0"/>
    <xf numFmtId="0" fontId="40" fillId="0" borderId="65" applyNumberFormat="0" applyFont="0" applyFill="0" applyAlignment="0" applyProtection="0"/>
    <xf numFmtId="0" fontId="40" fillId="0" borderId="65" applyNumberFormat="0" applyFont="0" applyFill="0" applyAlignment="0" applyProtection="0"/>
    <xf numFmtId="0" fontId="40" fillId="0" borderId="65" applyNumberFormat="0" applyFont="0" applyFill="0" applyAlignment="0" applyProtection="0"/>
    <xf numFmtId="0" fontId="40" fillId="0" borderId="65" applyNumberFormat="0" applyFont="0" applyFill="0" applyAlignment="0" applyProtection="0"/>
    <xf numFmtId="0" fontId="40" fillId="0" borderId="65" applyNumberFormat="0" applyFont="0" applyFill="0" applyAlignment="0" applyProtection="0"/>
    <xf numFmtId="0" fontId="40" fillId="0" borderId="65" applyNumberFormat="0" applyFont="0" applyFill="0" applyAlignment="0" applyProtection="0"/>
    <xf numFmtId="0" fontId="40" fillId="0" borderId="65" applyNumberFormat="0" applyFont="0" applyFill="0" applyAlignment="0" applyProtection="0"/>
    <xf numFmtId="0" fontId="40" fillId="0" borderId="65" applyNumberFormat="0" applyFont="0" applyFill="0" applyAlignment="0" applyProtection="0"/>
    <xf numFmtId="0" fontId="40" fillId="0" borderId="65" applyNumberFormat="0" applyFont="0" applyFill="0" applyAlignment="0" applyProtection="0"/>
    <xf numFmtId="0" fontId="40" fillId="0" borderId="65" applyNumberFormat="0" applyFont="0" applyFill="0" applyAlignment="0" applyProtection="0"/>
    <xf numFmtId="0" fontId="40" fillId="0" borderId="65" applyNumberFormat="0" applyFont="0" applyFill="0" applyAlignment="0" applyProtection="0"/>
    <xf numFmtId="0" fontId="40" fillId="0" borderId="65" applyNumberFormat="0" applyFont="0" applyFill="0" applyAlignment="0" applyProtection="0"/>
    <xf numFmtId="0" fontId="40" fillId="0" borderId="65" applyNumberFormat="0" applyFont="0" applyFill="0" applyAlignment="0" applyProtection="0"/>
    <xf numFmtId="0" fontId="40" fillId="0" borderId="65" applyNumberFormat="0" applyFont="0" applyFill="0" applyAlignment="0" applyProtection="0"/>
    <xf numFmtId="0" fontId="40" fillId="0" borderId="65" applyNumberFormat="0" applyFont="0" applyFill="0" applyAlignment="0" applyProtection="0"/>
    <xf numFmtId="0" fontId="40" fillId="0" borderId="66" applyNumberFormat="0" applyFont="0" applyFill="0" applyAlignment="0" applyProtection="0"/>
    <xf numFmtId="0" fontId="40" fillId="0" borderId="66" applyNumberFormat="0" applyFont="0" applyFill="0" applyAlignment="0" applyProtection="0"/>
    <xf numFmtId="0" fontId="40" fillId="0" borderId="66" applyNumberFormat="0" applyFont="0" applyFill="0" applyAlignment="0" applyProtection="0"/>
    <xf numFmtId="0" fontId="40" fillId="0" borderId="66" applyNumberFormat="0" applyFont="0" applyFill="0" applyAlignment="0" applyProtection="0"/>
    <xf numFmtId="0" fontId="40" fillId="0" borderId="66" applyNumberFormat="0" applyFont="0" applyFill="0" applyAlignment="0" applyProtection="0"/>
    <xf numFmtId="0" fontId="40" fillId="0" borderId="66" applyNumberFormat="0" applyFont="0" applyFill="0" applyAlignment="0" applyProtection="0"/>
    <xf numFmtId="0" fontId="40" fillId="0" borderId="66" applyNumberFormat="0" applyFont="0" applyFill="0" applyAlignment="0" applyProtection="0"/>
    <xf numFmtId="0" fontId="40" fillId="0" borderId="66" applyNumberFormat="0" applyFont="0" applyFill="0" applyAlignment="0" applyProtection="0"/>
    <xf numFmtId="0" fontId="40" fillId="0" borderId="66" applyNumberFormat="0" applyFont="0" applyFill="0" applyAlignment="0" applyProtection="0"/>
    <xf numFmtId="0" fontId="40" fillId="0" borderId="66" applyNumberFormat="0" applyFont="0" applyFill="0" applyAlignment="0" applyProtection="0"/>
    <xf numFmtId="0" fontId="40" fillId="0" borderId="66" applyNumberFormat="0" applyFont="0" applyFill="0" applyAlignment="0" applyProtection="0"/>
    <xf numFmtId="0" fontId="40" fillId="0" borderId="66" applyNumberFormat="0" applyFont="0" applyFill="0" applyAlignment="0" applyProtection="0"/>
    <xf numFmtId="0" fontId="40" fillId="0" borderId="66" applyNumberFormat="0" applyFont="0" applyFill="0" applyAlignment="0" applyProtection="0"/>
    <xf numFmtId="0" fontId="40" fillId="0" borderId="66" applyNumberFormat="0" applyFont="0" applyFill="0" applyAlignment="0" applyProtection="0"/>
    <xf numFmtId="0" fontId="40" fillId="0" borderId="66" applyNumberFormat="0" applyFont="0" applyFill="0" applyAlignment="0" applyProtection="0"/>
    <xf numFmtId="0" fontId="40" fillId="0" borderId="66" applyNumberFormat="0" applyFont="0" applyFill="0" applyAlignment="0" applyProtection="0"/>
    <xf numFmtId="0" fontId="40" fillId="0" borderId="66" applyNumberFormat="0" applyFont="0" applyFill="0" applyAlignment="0" applyProtection="0"/>
    <xf numFmtId="0" fontId="40" fillId="0" borderId="66" applyNumberFormat="0" applyFont="0" applyFill="0" applyAlignment="0" applyProtection="0"/>
    <xf numFmtId="0" fontId="40" fillId="0" borderId="66" applyNumberFormat="0" applyFont="0" applyFill="0" applyAlignment="0" applyProtection="0"/>
    <xf numFmtId="0" fontId="40" fillId="0" borderId="66" applyNumberFormat="0" applyFont="0" applyFill="0" applyAlignment="0" applyProtection="0"/>
    <xf numFmtId="0" fontId="40" fillId="0" borderId="66" applyNumberFormat="0" applyFont="0" applyFill="0" applyAlignment="0" applyProtection="0"/>
    <xf numFmtId="0" fontId="40" fillId="0" borderId="66" applyNumberFormat="0" applyFont="0" applyFill="0" applyAlignment="0" applyProtection="0"/>
    <xf numFmtId="0" fontId="40" fillId="0" borderId="66" applyNumberFormat="0" applyFont="0" applyFill="0" applyAlignment="0" applyProtection="0"/>
    <xf numFmtId="0" fontId="40" fillId="0" borderId="66" applyNumberFormat="0" applyFont="0" applyFill="0" applyAlignment="0" applyProtection="0"/>
    <xf numFmtId="0" fontId="40" fillId="0" borderId="66" applyNumberFormat="0" applyFont="0" applyFill="0" applyAlignment="0" applyProtection="0"/>
    <xf numFmtId="0" fontId="40" fillId="0" borderId="67" applyNumberFormat="0" applyFont="0" applyFill="0" applyAlignment="0" applyProtection="0"/>
    <xf numFmtId="0" fontId="40" fillId="0" borderId="67" applyNumberFormat="0" applyFont="0" applyFill="0" applyAlignment="0" applyProtection="0"/>
    <xf numFmtId="0" fontId="40" fillId="0" borderId="67" applyNumberFormat="0" applyFont="0" applyFill="0" applyAlignment="0" applyProtection="0"/>
    <xf numFmtId="0" fontId="40" fillId="0" borderId="67" applyNumberFormat="0" applyFont="0" applyFill="0" applyAlignment="0" applyProtection="0"/>
    <xf numFmtId="0" fontId="40" fillId="0" borderId="67" applyNumberFormat="0" applyFont="0" applyFill="0" applyAlignment="0" applyProtection="0"/>
    <xf numFmtId="0" fontId="40" fillId="0" borderId="67" applyNumberFormat="0" applyFont="0" applyFill="0" applyAlignment="0" applyProtection="0"/>
    <xf numFmtId="0" fontId="40" fillId="0" borderId="67" applyNumberFormat="0" applyFont="0" applyFill="0" applyAlignment="0" applyProtection="0"/>
    <xf numFmtId="0" fontId="40" fillId="0" borderId="67" applyNumberFormat="0" applyFont="0" applyFill="0" applyAlignment="0" applyProtection="0"/>
    <xf numFmtId="0" fontId="40" fillId="0" borderId="67" applyNumberFormat="0" applyFont="0" applyFill="0" applyAlignment="0" applyProtection="0"/>
    <xf numFmtId="0" fontId="40" fillId="0" borderId="67" applyNumberFormat="0" applyFont="0" applyFill="0" applyAlignment="0" applyProtection="0"/>
    <xf numFmtId="0" fontId="40" fillId="0" borderId="67" applyNumberFormat="0" applyFont="0" applyFill="0" applyAlignment="0" applyProtection="0"/>
    <xf numFmtId="0" fontId="40" fillId="0" borderId="67" applyNumberFormat="0" applyFont="0" applyFill="0" applyAlignment="0" applyProtection="0"/>
    <xf numFmtId="0" fontId="40" fillId="0" borderId="67" applyNumberFormat="0" applyFont="0" applyFill="0" applyAlignment="0" applyProtection="0"/>
    <xf numFmtId="0" fontId="40" fillId="0" borderId="67" applyNumberFormat="0" applyFont="0" applyFill="0" applyAlignment="0" applyProtection="0"/>
    <xf numFmtId="0" fontId="40" fillId="0" borderId="67" applyNumberFormat="0" applyFont="0" applyFill="0" applyAlignment="0" applyProtection="0"/>
    <xf numFmtId="0" fontId="40" fillId="0" borderId="67" applyNumberFormat="0" applyFont="0" applyFill="0" applyAlignment="0" applyProtection="0"/>
    <xf numFmtId="0" fontId="40" fillId="0" borderId="67" applyNumberFormat="0" applyFont="0" applyFill="0" applyAlignment="0" applyProtection="0"/>
    <xf numFmtId="0" fontId="40" fillId="0" borderId="67" applyNumberFormat="0" applyFont="0" applyFill="0" applyAlignment="0" applyProtection="0"/>
    <xf numFmtId="0" fontId="40" fillId="0" borderId="67" applyNumberFormat="0" applyFont="0" applyFill="0" applyAlignment="0" applyProtection="0"/>
    <xf numFmtId="0" fontId="40" fillId="0" borderId="67" applyNumberFormat="0" applyFont="0" applyFill="0" applyAlignment="0" applyProtection="0"/>
    <xf numFmtId="0" fontId="40" fillId="0" borderId="67" applyNumberFormat="0" applyFont="0" applyFill="0" applyAlignment="0" applyProtection="0"/>
    <xf numFmtId="0" fontId="40" fillId="0" borderId="67" applyNumberFormat="0" applyFont="0" applyFill="0" applyAlignment="0" applyProtection="0"/>
    <xf numFmtId="0" fontId="40" fillId="0" borderId="67" applyNumberFormat="0" applyFont="0" applyFill="0" applyAlignment="0" applyProtection="0"/>
    <xf numFmtId="0" fontId="40" fillId="0" borderId="67" applyNumberFormat="0" applyFont="0" applyFill="0" applyAlignment="0" applyProtection="0"/>
    <xf numFmtId="0" fontId="40" fillId="0" borderId="67" applyNumberFormat="0" applyFont="0" applyFill="0" applyAlignment="0" applyProtection="0"/>
    <xf numFmtId="0" fontId="73" fillId="0" borderId="0" applyNumberFormat="0" applyFill="0" applyBorder="0" applyAlignment="0" applyProtection="0"/>
    <xf numFmtId="0" fontId="74" fillId="0" borderId="68" applyNumberFormat="0" applyFill="0" applyAlignment="0" applyProtection="0"/>
    <xf numFmtId="0" fontId="74" fillId="0" borderId="68" applyNumberFormat="0" applyFill="0" applyAlignment="0" applyProtection="0"/>
    <xf numFmtId="0" fontId="74" fillId="0" borderId="68" applyNumberFormat="0" applyFill="0" applyAlignment="0" applyProtection="0"/>
    <xf numFmtId="0" fontId="74" fillId="0" borderId="68" applyNumberFormat="0" applyFill="0" applyAlignment="0" applyProtection="0"/>
    <xf numFmtId="0" fontId="74" fillId="0" borderId="68" applyNumberFormat="0" applyFill="0" applyAlignment="0" applyProtection="0"/>
    <xf numFmtId="0" fontId="74" fillId="0" borderId="68" applyNumberFormat="0" applyFill="0" applyAlignment="0" applyProtection="0"/>
    <xf numFmtId="0" fontId="74" fillId="0" borderId="68" applyNumberFormat="0" applyFill="0" applyAlignment="0" applyProtection="0"/>
    <xf numFmtId="0" fontId="74" fillId="0" borderId="68" applyNumberFormat="0" applyFill="0" applyAlignment="0" applyProtection="0"/>
    <xf numFmtId="0" fontId="74" fillId="0" borderId="68" applyNumberFormat="0" applyFill="0" applyAlignment="0" applyProtection="0"/>
    <xf numFmtId="0" fontId="74" fillId="0" borderId="68" applyNumberFormat="0" applyFill="0" applyAlignment="0" applyProtection="0"/>
    <xf numFmtId="0" fontId="74" fillId="0" borderId="68" applyNumberFormat="0" applyFill="0" applyAlignment="0" applyProtection="0"/>
    <xf numFmtId="0" fontId="74" fillId="0" borderId="68" applyNumberFormat="0" applyFill="0" applyAlignment="0" applyProtection="0"/>
    <xf numFmtId="0" fontId="74" fillId="0" borderId="68" applyNumberFormat="0" applyFill="0" applyAlignment="0" applyProtection="0"/>
    <xf numFmtId="0" fontId="74" fillId="0" borderId="68" applyNumberFormat="0" applyFill="0" applyAlignment="0" applyProtection="0"/>
    <xf numFmtId="0" fontId="74" fillId="0" borderId="68" applyNumberFormat="0" applyFill="0" applyAlignment="0" applyProtection="0"/>
    <xf numFmtId="0" fontId="74" fillId="0" borderId="68" applyNumberFormat="0" applyFill="0" applyAlignment="0" applyProtection="0"/>
    <xf numFmtId="0" fontId="74" fillId="0" borderId="68" applyNumberFormat="0" applyFill="0" applyAlignment="0" applyProtection="0"/>
    <xf numFmtId="0" fontId="74" fillId="0" borderId="68" applyNumberFormat="0" applyFill="0" applyAlignment="0" applyProtection="0"/>
    <xf numFmtId="0" fontId="74" fillId="0" borderId="68" applyNumberFormat="0" applyFill="0" applyAlignment="0" applyProtection="0"/>
    <xf numFmtId="0" fontId="74" fillId="0" borderId="68" applyNumberFormat="0" applyFill="0" applyAlignment="0" applyProtection="0"/>
    <xf numFmtId="0" fontId="74" fillId="0" borderId="68" applyNumberFormat="0" applyFill="0" applyAlignment="0" applyProtection="0"/>
    <xf numFmtId="0" fontId="74" fillId="0" borderId="68" applyNumberFormat="0" applyFill="0" applyAlignment="0" applyProtection="0"/>
    <xf numFmtId="0" fontId="74" fillId="0" borderId="68" applyNumberFormat="0" applyFill="0" applyAlignment="0" applyProtection="0"/>
    <xf numFmtId="0" fontId="74" fillId="0" borderId="68" applyNumberFormat="0" applyFill="0" applyAlignment="0" applyProtection="0"/>
    <xf numFmtId="0" fontId="74" fillId="0" borderId="68" applyNumberFormat="0" applyFill="0" applyAlignment="0" applyProtection="0"/>
    <xf numFmtId="0" fontId="74" fillId="0" borderId="68" applyNumberFormat="0" applyFill="0" applyAlignment="0" applyProtection="0"/>
    <xf numFmtId="0" fontId="74" fillId="0" borderId="68" applyNumberFormat="0" applyFill="0" applyAlignment="0" applyProtection="0"/>
    <xf numFmtId="0" fontId="74" fillId="0" borderId="68" applyNumberFormat="0" applyFill="0" applyAlignment="0" applyProtection="0"/>
    <xf numFmtId="0" fontId="74" fillId="0" borderId="68" applyNumberFormat="0" applyFill="0" applyAlignment="0" applyProtection="0"/>
    <xf numFmtId="0" fontId="74" fillId="0" borderId="68" applyNumberFormat="0" applyFill="0" applyAlignment="0" applyProtection="0"/>
    <xf numFmtId="0" fontId="75" fillId="0" borderId="0" applyNumberFormat="0" applyFill="0" applyBorder="0" applyAlignment="0" applyProtection="0"/>
    <xf numFmtId="0" fontId="77" fillId="0" borderId="0"/>
  </cellStyleXfs>
  <cellXfs count="235">
    <xf numFmtId="0" fontId="0" fillId="0" borderId="0" xfId="0"/>
    <xf numFmtId="0" fontId="0" fillId="2" borderId="0" xfId="0" applyFill="1"/>
    <xf numFmtId="0" fontId="0" fillId="2" borderId="0" xfId="0" applyFill="1" applyAlignment="1">
      <alignment horizontal="center"/>
    </xf>
    <xf numFmtId="0" fontId="6" fillId="2" borderId="0" xfId="0" applyFont="1" applyFill="1" applyBorder="1"/>
    <xf numFmtId="0" fontId="0" fillId="0" borderId="0" xfId="0" applyFill="1"/>
    <xf numFmtId="0" fontId="0" fillId="2" borderId="0" xfId="0" applyFill="1" applyAlignment="1">
      <alignment vertical="center"/>
    </xf>
    <xf numFmtId="0" fontId="0" fillId="0" borderId="0" xfId="0" applyFill="1" applyAlignment="1">
      <alignment vertical="center"/>
    </xf>
    <xf numFmtId="0" fontId="9" fillId="2" borderId="0" xfId="0" applyFont="1" applyFill="1" applyAlignment="1">
      <alignment horizontal="right"/>
    </xf>
    <xf numFmtId="0" fontId="11" fillId="2" borderId="0" xfId="0" applyFont="1" applyFill="1" applyAlignment="1">
      <alignment vertical="top"/>
    </xf>
    <xf numFmtId="0" fontId="0" fillId="2" borderId="4" xfId="0" applyFill="1" applyBorder="1" applyAlignment="1">
      <alignment vertical="center"/>
    </xf>
    <xf numFmtId="0" fontId="11" fillId="2" borderId="4" xfId="0" applyFont="1" applyFill="1" applyBorder="1" applyAlignment="1">
      <alignment vertical="top"/>
    </xf>
    <xf numFmtId="0" fontId="0" fillId="2" borderId="4" xfId="0" applyFill="1" applyBorder="1"/>
    <xf numFmtId="0" fontId="0" fillId="0" borderId="4" xfId="0" applyFill="1" applyBorder="1" applyAlignment="1">
      <alignment vertical="center"/>
    </xf>
    <xf numFmtId="0" fontId="12" fillId="0" borderId="0" xfId="0" applyFont="1" applyFill="1" applyAlignment="1">
      <alignment vertical="top"/>
    </xf>
    <xf numFmtId="0" fontId="0" fillId="0" borderId="5" xfId="0" applyBorder="1"/>
    <xf numFmtId="0" fontId="13" fillId="0" borderId="0" xfId="0" applyFont="1" applyFill="1" applyAlignment="1"/>
    <xf numFmtId="0" fontId="13" fillId="0" borderId="0" xfId="0" applyFont="1" applyFill="1" applyAlignment="1">
      <alignment horizontal="right"/>
    </xf>
    <xf numFmtId="0" fontId="0" fillId="0" borderId="6" xfId="0" applyBorder="1"/>
    <xf numFmtId="0" fontId="13" fillId="0" borderId="0" xfId="0" applyFont="1" applyFill="1" applyAlignment="1">
      <alignment horizontal="left" vertical="top" indent="7"/>
    </xf>
    <xf numFmtId="0" fontId="13" fillId="0" borderId="0" xfId="0" applyFont="1" applyFill="1" applyAlignment="1">
      <alignment vertical="center"/>
    </xf>
    <xf numFmtId="0" fontId="14" fillId="0" borderId="0" xfId="2" applyFont="1" applyFill="1" applyBorder="1" applyAlignment="1">
      <alignment horizontal="center" vertical="center"/>
    </xf>
    <xf numFmtId="0" fontId="15" fillId="4" borderId="7" xfId="0" applyFont="1" applyFill="1" applyBorder="1" applyAlignment="1">
      <alignment horizontal="left" vertical="center" wrapText="1" indent="1"/>
    </xf>
    <xf numFmtId="0" fontId="16" fillId="4" borderId="7" xfId="0" applyFont="1" applyFill="1" applyBorder="1" applyAlignment="1">
      <alignment horizontal="right" vertical="center" wrapText="1" indent="1"/>
    </xf>
    <xf numFmtId="0" fontId="17" fillId="3" borderId="8" xfId="0" applyFont="1" applyFill="1" applyBorder="1" applyAlignment="1">
      <alignment horizontal="left" wrapText="1" indent="3"/>
    </xf>
    <xf numFmtId="164" fontId="18" fillId="2" borderId="9" xfId="1" applyNumberFormat="1" applyFont="1" applyFill="1" applyBorder="1" applyAlignment="1">
      <alignment horizontal="right" vertical="center" wrapText="1" indent="1"/>
    </xf>
    <xf numFmtId="0" fontId="17" fillId="3" borderId="10" xfId="0" applyFont="1" applyFill="1" applyBorder="1" applyAlignment="1">
      <alignment horizontal="left" wrapText="1" indent="3"/>
    </xf>
    <xf numFmtId="164" fontId="18" fillId="2" borderId="11" xfId="1" applyNumberFormat="1" applyFont="1" applyFill="1" applyBorder="1" applyAlignment="1">
      <alignment horizontal="right" vertical="center" wrapText="1" indent="1"/>
    </xf>
    <xf numFmtId="0" fontId="19" fillId="3" borderId="12" xfId="0" applyFont="1" applyFill="1" applyBorder="1" applyAlignment="1">
      <alignment horizontal="right" wrapText="1" indent="1"/>
    </xf>
    <xf numFmtId="164" fontId="18" fillId="2" borderId="13" xfId="1" applyNumberFormat="1" applyFont="1" applyFill="1" applyBorder="1" applyAlignment="1">
      <alignment horizontal="right" vertical="center" wrapText="1" indent="1"/>
    </xf>
    <xf numFmtId="0" fontId="17" fillId="3" borderId="14" xfId="0" applyFont="1" applyFill="1" applyBorder="1" applyAlignment="1">
      <alignment horizontal="right" wrapText="1" indent="1"/>
    </xf>
    <xf numFmtId="164" fontId="18" fillId="2" borderId="15" xfId="1" applyNumberFormat="1" applyFont="1" applyFill="1" applyBorder="1" applyAlignment="1">
      <alignment horizontal="right" vertical="center" wrapText="1" indent="1"/>
    </xf>
    <xf numFmtId="0" fontId="17" fillId="3" borderId="8" xfId="0" applyFont="1" applyFill="1" applyBorder="1" applyAlignment="1">
      <alignment horizontal="right" wrapText="1" indent="1"/>
    </xf>
    <xf numFmtId="0" fontId="20" fillId="0" borderId="0" xfId="0" applyFont="1"/>
    <xf numFmtId="0" fontId="0" fillId="0" borderId="16" xfId="0" applyBorder="1"/>
    <xf numFmtId="0" fontId="0" fillId="2" borderId="17" xfId="0" applyFill="1" applyBorder="1" applyAlignment="1">
      <alignment vertical="center"/>
    </xf>
    <xf numFmtId="0" fontId="0" fillId="2" borderId="17" xfId="0" applyFill="1" applyBorder="1" applyAlignment="1">
      <alignment horizontal="right" vertical="center"/>
    </xf>
    <xf numFmtId="0" fontId="21" fillId="2" borderId="17" xfId="0" applyFont="1" applyFill="1" applyBorder="1" applyAlignment="1">
      <alignment horizontal="right" vertical="center"/>
    </xf>
    <xf numFmtId="0" fontId="0" fillId="2" borderId="17" xfId="0" applyFill="1" applyBorder="1"/>
    <xf numFmtId="0" fontId="0" fillId="0" borderId="17" xfId="0" applyFill="1" applyBorder="1" applyAlignment="1">
      <alignment vertical="center"/>
    </xf>
    <xf numFmtId="0" fontId="22" fillId="2" borderId="0" xfId="0" applyFont="1" applyFill="1" applyAlignment="1">
      <alignment horizontal="right"/>
    </xf>
    <xf numFmtId="0" fontId="5" fillId="2" borderId="0" xfId="0" applyFont="1" applyFill="1" applyBorder="1" applyAlignment="1">
      <alignment vertical="center"/>
    </xf>
    <xf numFmtId="0" fontId="0" fillId="2" borderId="0" xfId="0" applyFill="1" applyBorder="1" applyAlignment="1">
      <alignment vertical="center"/>
    </xf>
    <xf numFmtId="0" fontId="11" fillId="2" borderId="0" xfId="0" applyFont="1" applyFill="1" applyBorder="1" applyAlignment="1">
      <alignment vertical="top"/>
    </xf>
    <xf numFmtId="0" fontId="0" fillId="2" borderId="0" xfId="0" applyFill="1" applyBorder="1"/>
    <xf numFmtId="0" fontId="0" fillId="0" borderId="0" xfId="0" applyFill="1" applyBorder="1" applyAlignment="1">
      <alignment vertical="center"/>
    </xf>
    <xf numFmtId="0" fontId="13" fillId="2" borderId="0" xfId="0" applyFont="1" applyFill="1" applyAlignment="1"/>
    <xf numFmtId="0" fontId="12" fillId="2" borderId="0" xfId="0" applyFont="1" applyFill="1" applyAlignment="1">
      <alignment vertical="top"/>
    </xf>
    <xf numFmtId="0" fontId="13" fillId="2" borderId="0" xfId="0" applyFont="1" applyFill="1" applyAlignment="1">
      <alignment horizontal="right"/>
    </xf>
    <xf numFmtId="0" fontId="13" fillId="2" borderId="0" xfId="0" applyFont="1" applyFill="1" applyAlignment="1">
      <alignment horizontal="left" vertical="top" indent="7"/>
    </xf>
    <xf numFmtId="0" fontId="13" fillId="2" borderId="0" xfId="0" applyFont="1" applyFill="1" applyAlignment="1">
      <alignment vertical="center"/>
    </xf>
    <xf numFmtId="164" fontId="18" fillId="3" borderId="9" xfId="1" applyNumberFormat="1" applyFont="1" applyFill="1" applyBorder="1" applyAlignment="1">
      <alignment horizontal="right" vertical="center" wrapText="1" indent="1"/>
    </xf>
    <xf numFmtId="164" fontId="18" fillId="3" borderId="11" xfId="1" applyNumberFormat="1" applyFont="1" applyFill="1" applyBorder="1" applyAlignment="1">
      <alignment horizontal="right" vertical="center" wrapText="1" indent="1"/>
    </xf>
    <xf numFmtId="164" fontId="18" fillId="3" borderId="15" xfId="1" applyNumberFormat="1" applyFont="1" applyFill="1" applyBorder="1" applyAlignment="1">
      <alignment horizontal="right" vertical="center" wrapText="1" indent="1"/>
    </xf>
    <xf numFmtId="0" fontId="20" fillId="2" borderId="0" xfId="0" applyFont="1" applyFill="1"/>
    <xf numFmtId="0" fontId="6" fillId="0" borderId="0" xfId="0" applyFont="1" applyFill="1" applyBorder="1" applyAlignment="1">
      <alignment vertical="top"/>
    </xf>
    <xf numFmtId="3" fontId="0" fillId="0" borderId="0" xfId="0" applyNumberFormat="1" applyFill="1" applyAlignment="1">
      <alignment horizontal="center"/>
    </xf>
    <xf numFmtId="164" fontId="0" fillId="0" borderId="0" xfId="1" applyNumberFormat="1" applyFont="1" applyFill="1" applyAlignment="1">
      <alignment horizontal="center"/>
    </xf>
    <xf numFmtId="0" fontId="0" fillId="0" borderId="0" xfId="0" applyFill="1" applyAlignment="1">
      <alignment horizontal="center"/>
    </xf>
    <xf numFmtId="0" fontId="23" fillId="0" borderId="0" xfId="0" applyFont="1" applyFill="1" applyBorder="1" applyAlignment="1">
      <alignment vertical="center" textRotation="45" wrapText="1"/>
    </xf>
    <xf numFmtId="0" fontId="23" fillId="0" borderId="0" xfId="0" applyFont="1" applyFill="1" applyBorder="1" applyAlignment="1">
      <alignment textRotation="45" wrapText="1"/>
    </xf>
    <xf numFmtId="0" fontId="26" fillId="4" borderId="7" xfId="0" applyFont="1" applyFill="1" applyBorder="1" applyAlignment="1">
      <alignment horizontal="left" vertical="center" wrapText="1" indent="1"/>
    </xf>
    <xf numFmtId="0" fontId="27" fillId="0" borderId="0" xfId="0" applyFont="1" applyFill="1"/>
    <xf numFmtId="0" fontId="29" fillId="5" borderId="21" xfId="0" applyFont="1" applyFill="1" applyBorder="1" applyAlignment="1">
      <alignment horizontal="left" vertical="center" indent="1"/>
    </xf>
    <xf numFmtId="0" fontId="34" fillId="6" borderId="21" xfId="0" applyFont="1" applyFill="1" applyBorder="1" applyAlignment="1">
      <alignment horizontal="center" vertical="center" wrapText="1"/>
    </xf>
    <xf numFmtId="0" fontId="33" fillId="6" borderId="21" xfId="0" applyFont="1" applyFill="1" applyBorder="1" applyAlignment="1">
      <alignment horizontal="left" vertical="center" wrapText="1" indent="1"/>
    </xf>
    <xf numFmtId="0" fontId="31" fillId="6" borderId="21" xfId="0" applyFont="1" applyFill="1" applyBorder="1" applyAlignment="1">
      <alignment horizontal="center" vertical="center" wrapText="1"/>
    </xf>
    <xf numFmtId="0" fontId="4" fillId="0" borderId="22" xfId="0" applyFont="1" applyBorder="1"/>
    <xf numFmtId="0" fontId="0" fillId="7" borderId="23" xfId="0" applyFill="1" applyBorder="1"/>
    <xf numFmtId="0" fontId="4" fillId="0" borderId="0" xfId="0" applyFont="1"/>
    <xf numFmtId="0" fontId="0" fillId="8" borderId="24" xfId="0" applyFill="1" applyBorder="1"/>
    <xf numFmtId="0" fontId="0" fillId="0" borderId="0" xfId="0" applyFill="1" applyBorder="1"/>
    <xf numFmtId="0" fontId="0" fillId="9" borderId="26" xfId="0" applyFill="1" applyBorder="1"/>
    <xf numFmtId="0" fontId="0" fillId="9" borderId="0" xfId="0" applyFill="1" applyBorder="1"/>
    <xf numFmtId="0" fontId="5" fillId="9" borderId="27" xfId="0" applyFont="1" applyFill="1" applyBorder="1" applyAlignment="1">
      <alignment horizontal="center"/>
    </xf>
    <xf numFmtId="0" fontId="5" fillId="9" borderId="28" xfId="0" applyFont="1" applyFill="1" applyBorder="1" applyAlignment="1">
      <alignment horizontal="center"/>
    </xf>
    <xf numFmtId="0" fontId="4" fillId="10" borderId="26" xfId="0" applyFont="1" applyFill="1" applyBorder="1"/>
    <xf numFmtId="0" fontId="4" fillId="6" borderId="0" xfId="0" applyFont="1" applyFill="1" applyBorder="1"/>
    <xf numFmtId="0" fontId="0" fillId="8" borderId="19" xfId="0" applyFill="1" applyBorder="1"/>
    <xf numFmtId="0" fontId="0" fillId="10" borderId="26" xfId="0" applyFill="1" applyBorder="1"/>
    <xf numFmtId="0" fontId="0" fillId="6" borderId="0" xfId="0" applyFill="1" applyBorder="1"/>
    <xf numFmtId="0" fontId="0" fillId="6" borderId="0" xfId="0" applyFont="1" applyFill="1" applyBorder="1"/>
    <xf numFmtId="0" fontId="4" fillId="12" borderId="26" xfId="0" applyFont="1" applyFill="1" applyBorder="1"/>
    <xf numFmtId="0" fontId="4" fillId="13" borderId="0" xfId="0" applyFont="1" applyFill="1" applyBorder="1"/>
    <xf numFmtId="0" fontId="0" fillId="12" borderId="26" xfId="0" applyFill="1" applyBorder="1"/>
    <xf numFmtId="0" fontId="0" fillId="13" borderId="0" xfId="0" applyFill="1" applyBorder="1"/>
    <xf numFmtId="0" fontId="4" fillId="14" borderId="0" xfId="0" applyFont="1" applyFill="1" applyBorder="1"/>
    <xf numFmtId="0" fontId="0" fillId="14" borderId="0" xfId="0" applyFill="1" applyBorder="1"/>
    <xf numFmtId="0" fontId="4" fillId="10" borderId="22" xfId="0" applyFont="1" applyFill="1" applyBorder="1"/>
    <xf numFmtId="0" fontId="0" fillId="15" borderId="30" xfId="0" applyFill="1" applyBorder="1"/>
    <xf numFmtId="1" fontId="0" fillId="0" borderId="0" xfId="0" applyNumberFormat="1"/>
    <xf numFmtId="0" fontId="4" fillId="0" borderId="0" xfId="0" applyFont="1" applyFill="1"/>
    <xf numFmtId="3" fontId="28" fillId="0" borderId="20" xfId="0" applyNumberFormat="1" applyFont="1" applyFill="1" applyBorder="1"/>
    <xf numFmtId="0" fontId="37" fillId="0" borderId="0" xfId="3"/>
    <xf numFmtId="0" fontId="5" fillId="9" borderId="33" xfId="0" applyFont="1" applyFill="1" applyBorder="1" applyAlignment="1">
      <alignment horizontal="center"/>
    </xf>
    <xf numFmtId="0" fontId="5" fillId="9" borderId="34" xfId="0" applyFont="1" applyFill="1" applyBorder="1" applyAlignment="1">
      <alignment horizontal="center"/>
    </xf>
    <xf numFmtId="1" fontId="0" fillId="7" borderId="23" xfId="0" applyNumberFormat="1" applyFill="1" applyBorder="1"/>
    <xf numFmtId="1" fontId="0" fillId="7" borderId="29" xfId="0" applyNumberFormat="1" applyFill="1" applyBorder="1"/>
    <xf numFmtId="0" fontId="0" fillId="12" borderId="36" xfId="0" applyFill="1" applyBorder="1"/>
    <xf numFmtId="0" fontId="0" fillId="14" borderId="37" xfId="0" applyFill="1" applyBorder="1"/>
    <xf numFmtId="1" fontId="0" fillId="16" borderId="31" xfId="0" applyNumberFormat="1" applyFill="1" applyBorder="1"/>
    <xf numFmtId="0" fontId="0" fillId="0" borderId="0" xfId="0" applyBorder="1"/>
    <xf numFmtId="1" fontId="0" fillId="7" borderId="31" xfId="0" applyNumberFormat="1" applyFill="1" applyBorder="1"/>
    <xf numFmtId="0" fontId="38" fillId="0" borderId="24" xfId="0" applyFont="1" applyFill="1" applyBorder="1" applyAlignment="1">
      <alignment horizontal="center" vertical="center" wrapText="1"/>
    </xf>
    <xf numFmtId="0" fontId="38" fillId="17" borderId="24" xfId="0" applyFont="1" applyFill="1" applyBorder="1" applyAlignment="1">
      <alignment horizontal="center" vertical="center" wrapText="1"/>
    </xf>
    <xf numFmtId="0" fontId="39" fillId="17" borderId="24" xfId="0" applyFont="1" applyFill="1" applyBorder="1" applyAlignment="1">
      <alignment horizontal="center" vertical="center" wrapText="1"/>
    </xf>
    <xf numFmtId="0" fontId="40" fillId="0" borderId="0" xfId="4" applyAlignment="1">
      <alignment horizontal="center" vertical="center"/>
    </xf>
    <xf numFmtId="0" fontId="0" fillId="0" borderId="24" xfId="0" applyFont="1" applyFill="1" applyBorder="1" applyAlignment="1">
      <alignment horizontal="center" vertical="center"/>
    </xf>
    <xf numFmtId="0" fontId="0" fillId="17" borderId="24" xfId="0" applyFont="1" applyFill="1" applyBorder="1"/>
    <xf numFmtId="3" fontId="41" fillId="17" borderId="24" xfId="0" applyNumberFormat="1" applyFont="1" applyFill="1" applyBorder="1"/>
    <xf numFmtId="0" fontId="0" fillId="0" borderId="24" xfId="0" applyFill="1" applyBorder="1" applyAlignment="1">
      <alignment horizontal="center" vertical="center"/>
    </xf>
    <xf numFmtId="0" fontId="0" fillId="17" borderId="24" xfId="0" applyFill="1" applyBorder="1"/>
    <xf numFmtId="1" fontId="0" fillId="8" borderId="19" xfId="0" applyNumberFormat="1" applyFill="1" applyBorder="1"/>
    <xf numFmtId="1" fontId="0" fillId="8" borderId="0" xfId="0" applyNumberFormat="1" applyFill="1" applyBorder="1"/>
    <xf numFmtId="1" fontId="0" fillId="11" borderId="19" xfId="0" applyNumberFormat="1" applyFill="1" applyBorder="1"/>
    <xf numFmtId="1" fontId="0" fillId="8" borderId="35" xfId="0" applyNumberFormat="1" applyFill="1" applyBorder="1"/>
    <xf numFmtId="1" fontId="0" fillId="7" borderId="23" xfId="1" applyNumberFormat="1" applyFont="1" applyFill="1" applyBorder="1"/>
    <xf numFmtId="1" fontId="0" fillId="8" borderId="40" xfId="0" applyNumberFormat="1" applyFill="1" applyBorder="1"/>
    <xf numFmtId="1" fontId="44" fillId="7" borderId="23" xfId="1" applyNumberFormat="1" applyFont="1" applyFill="1" applyBorder="1"/>
    <xf numFmtId="1" fontId="43" fillId="7" borderId="23" xfId="0" applyNumberFormat="1" applyFont="1" applyFill="1" applyBorder="1"/>
    <xf numFmtId="1" fontId="0" fillId="11" borderId="35" xfId="0" applyNumberFormat="1" applyFill="1" applyBorder="1"/>
    <xf numFmtId="1" fontId="0" fillId="8" borderId="38" xfId="0" applyNumberFormat="1" applyFill="1" applyBorder="1"/>
    <xf numFmtId="1" fontId="0" fillId="8" borderId="39" xfId="0" applyNumberFormat="1" applyFill="1" applyBorder="1"/>
    <xf numFmtId="0" fontId="0" fillId="0" borderId="0" xfId="0" applyFont="1" applyFill="1" applyBorder="1"/>
    <xf numFmtId="0" fontId="4" fillId="0" borderId="70" xfId="0" applyFont="1" applyFill="1" applyBorder="1"/>
    <xf numFmtId="0" fontId="76" fillId="0" borderId="0" xfId="0" applyFont="1" applyFill="1"/>
    <xf numFmtId="0" fontId="0" fillId="0" borderId="0" xfId="0" applyFont="1" applyFill="1"/>
    <xf numFmtId="3" fontId="0" fillId="0" borderId="20" xfId="0" applyNumberFormat="1" applyFont="1" applyFill="1" applyBorder="1"/>
    <xf numFmtId="0" fontId="0" fillId="0" borderId="19" xfId="0" applyFont="1" applyFill="1" applyBorder="1"/>
    <xf numFmtId="0" fontId="0" fillId="0" borderId="0" xfId="0"/>
    <xf numFmtId="0" fontId="4" fillId="0" borderId="22" xfId="0" applyFont="1" applyBorder="1"/>
    <xf numFmtId="0" fontId="4" fillId="0" borderId="0" xfId="0" applyFont="1"/>
    <xf numFmtId="0" fontId="0" fillId="8" borderId="24" xfId="0" applyFill="1" applyBorder="1"/>
    <xf numFmtId="0" fontId="0" fillId="0" borderId="0" xfId="0" applyFill="1" applyBorder="1"/>
    <xf numFmtId="0" fontId="0" fillId="9" borderId="26" xfId="0" applyFill="1" applyBorder="1"/>
    <xf numFmtId="0" fontId="0" fillId="9" borderId="0" xfId="0" applyFill="1" applyBorder="1"/>
    <xf numFmtId="0" fontId="5" fillId="9" borderId="27" xfId="0" applyFont="1" applyFill="1" applyBorder="1" applyAlignment="1">
      <alignment horizontal="center"/>
    </xf>
    <xf numFmtId="0" fontId="5" fillId="9" borderId="33" xfId="0" applyFont="1" applyFill="1" applyBorder="1" applyAlignment="1">
      <alignment horizontal="center"/>
    </xf>
    <xf numFmtId="0" fontId="5" fillId="9" borderId="28" xfId="0" applyFont="1" applyFill="1" applyBorder="1" applyAlignment="1">
      <alignment horizontal="center"/>
    </xf>
    <xf numFmtId="0" fontId="5" fillId="9" borderId="34" xfId="0" applyFont="1" applyFill="1" applyBorder="1" applyAlignment="1">
      <alignment horizontal="center"/>
    </xf>
    <xf numFmtId="0" fontId="4" fillId="10" borderId="26" xfId="0" applyFont="1" applyFill="1" applyBorder="1"/>
    <xf numFmtId="0" fontId="4" fillId="6" borderId="0" xfId="0" applyFont="1" applyFill="1" applyBorder="1"/>
    <xf numFmtId="0" fontId="0" fillId="10" borderId="26" xfId="0" applyFill="1" applyBorder="1"/>
    <xf numFmtId="0" fontId="0" fillId="6" borderId="0" xfId="0" applyFill="1" applyBorder="1"/>
    <xf numFmtId="0" fontId="0" fillId="6" borderId="0" xfId="0" applyFont="1" applyFill="1" applyBorder="1"/>
    <xf numFmtId="0" fontId="4" fillId="12" borderId="26" xfId="0" applyFont="1" applyFill="1" applyBorder="1"/>
    <xf numFmtId="0" fontId="4" fillId="13" borderId="0" xfId="0" applyFont="1" applyFill="1" applyBorder="1"/>
    <xf numFmtId="0" fontId="0" fillId="12" borderId="26" xfId="0" applyFill="1" applyBorder="1"/>
    <xf numFmtId="0" fontId="0" fillId="13" borderId="0" xfId="0" applyFill="1" applyBorder="1"/>
    <xf numFmtId="0" fontId="4" fillId="14" borderId="0" xfId="0" applyFont="1" applyFill="1" applyBorder="1"/>
    <xf numFmtId="0" fontId="0" fillId="14" borderId="0" xfId="0" applyFill="1" applyBorder="1"/>
    <xf numFmtId="0" fontId="0" fillId="12" borderId="36" xfId="0" applyFill="1" applyBorder="1"/>
    <xf numFmtId="0" fontId="0" fillId="14" borderId="37" xfId="0" applyFill="1" applyBorder="1"/>
    <xf numFmtId="0" fontId="4" fillId="10" borderId="22" xfId="0" applyFont="1" applyFill="1" applyBorder="1"/>
    <xf numFmtId="0" fontId="0" fillId="15" borderId="30" xfId="0" applyFill="1" applyBorder="1"/>
    <xf numFmtId="0" fontId="0" fillId="0" borderId="0" xfId="0" applyBorder="1"/>
    <xf numFmtId="0" fontId="0" fillId="7" borderId="23" xfId="0" applyFill="1" applyBorder="1"/>
    <xf numFmtId="0" fontId="0" fillId="8" borderId="19" xfId="0" applyFill="1" applyBorder="1"/>
    <xf numFmtId="1" fontId="0" fillId="8" borderId="19" xfId="0" applyNumberFormat="1" applyFill="1" applyBorder="1"/>
    <xf numFmtId="3" fontId="6" fillId="0" borderId="72" xfId="0" applyNumberFormat="1" applyFont="1" applyFill="1" applyBorder="1"/>
    <xf numFmtId="3" fontId="6" fillId="0" borderId="73" xfId="0" applyNumberFormat="1" applyFont="1" applyFill="1" applyBorder="1"/>
    <xf numFmtId="3" fontId="4" fillId="0" borderId="70" xfId="0" applyNumberFormat="1" applyFont="1" applyFill="1" applyBorder="1"/>
    <xf numFmtId="0" fontId="0" fillId="0" borderId="19" xfId="0" applyFill="1" applyBorder="1"/>
    <xf numFmtId="3" fontId="28" fillId="0" borderId="0" xfId="0" applyNumberFormat="1" applyFont="1" applyFill="1" applyBorder="1"/>
    <xf numFmtId="3" fontId="0" fillId="0" borderId="0" xfId="0" applyNumberFormat="1" applyFill="1" applyBorder="1"/>
    <xf numFmtId="0" fontId="4" fillId="0" borderId="24" xfId="0" applyFont="1" applyFill="1" applyBorder="1"/>
    <xf numFmtId="3" fontId="0" fillId="0" borderId="0" xfId="0" applyNumberFormat="1" applyFont="1" applyFill="1" applyBorder="1"/>
    <xf numFmtId="3" fontId="6" fillId="0" borderId="70" xfId="0" applyNumberFormat="1" applyFont="1" applyFill="1" applyBorder="1"/>
    <xf numFmtId="3" fontId="6" fillId="0" borderId="71" xfId="0" applyNumberFormat="1" applyFont="1" applyFill="1" applyBorder="1"/>
    <xf numFmtId="3" fontId="39" fillId="17" borderId="24" xfId="0" applyNumberFormat="1" applyFont="1" applyFill="1" applyBorder="1" applyAlignment="1">
      <alignment horizontal="center" vertical="center" wrapText="1"/>
    </xf>
    <xf numFmtId="1" fontId="0" fillId="7" borderId="0" xfId="0" applyNumberFormat="1" applyFill="1" applyBorder="1"/>
    <xf numFmtId="1" fontId="0" fillId="7" borderId="0" xfId="1" applyNumberFormat="1" applyFont="1" applyFill="1" applyBorder="1"/>
    <xf numFmtId="0" fontId="4" fillId="0" borderId="19" xfId="0" applyFont="1" applyFill="1" applyBorder="1"/>
    <xf numFmtId="3" fontId="6" fillId="0" borderId="0" xfId="0" applyNumberFormat="1" applyFont="1" applyFill="1" applyBorder="1"/>
    <xf numFmtId="3" fontId="6" fillId="0" borderId="20" xfId="0" applyNumberFormat="1" applyFont="1" applyFill="1" applyBorder="1"/>
    <xf numFmtId="0" fontId="4" fillId="0" borderId="0" xfId="0" applyFont="1" applyFill="1" applyBorder="1"/>
    <xf numFmtId="3" fontId="6" fillId="0" borderId="69" xfId="0" applyNumberFormat="1" applyFont="1" applyFill="1" applyBorder="1"/>
    <xf numFmtId="1" fontId="80" fillId="0" borderId="24" xfId="0" applyNumberFormat="1" applyFont="1" applyBorder="1"/>
    <xf numFmtId="0" fontId="3" fillId="0" borderId="20" xfId="0" applyFont="1" applyFill="1" applyBorder="1"/>
    <xf numFmtId="0" fontId="4" fillId="0" borderId="71" xfId="0" applyFont="1" applyFill="1" applyBorder="1"/>
    <xf numFmtId="0" fontId="5" fillId="2" borderId="0" xfId="0" applyFont="1" applyFill="1" applyBorder="1"/>
    <xf numFmtId="0" fontId="5" fillId="0" borderId="0" xfId="0" applyFont="1" applyFill="1" applyBorder="1" applyAlignment="1">
      <alignment vertical="center"/>
    </xf>
    <xf numFmtId="0" fontId="5" fillId="0" borderId="0" xfId="0" applyFont="1" applyFill="1" applyBorder="1"/>
    <xf numFmtId="0" fontId="23" fillId="0" borderId="20" xfId="0" applyFont="1" applyFill="1" applyBorder="1" applyAlignment="1">
      <alignment textRotation="45" wrapText="1"/>
    </xf>
    <xf numFmtId="0" fontId="5" fillId="0" borderId="20" xfId="0" applyFont="1" applyFill="1" applyBorder="1"/>
    <xf numFmtId="3" fontId="0" fillId="0" borderId="74" xfId="0" applyNumberFormat="1" applyFill="1" applyBorder="1"/>
    <xf numFmtId="3" fontId="28" fillId="0" borderId="72" xfId="0" applyNumberFormat="1" applyFont="1" applyFill="1" applyBorder="1"/>
    <xf numFmtId="3" fontId="0" fillId="0" borderId="72" xfId="0" applyNumberFormat="1" applyFont="1" applyFill="1" applyBorder="1"/>
    <xf numFmtId="3" fontId="28" fillId="0" borderId="75" xfId="0" applyNumberFormat="1" applyFont="1" applyFill="1" applyBorder="1"/>
    <xf numFmtId="3" fontId="6" fillId="0" borderId="76" xfId="0" applyNumberFormat="1" applyFont="1" applyFill="1" applyBorder="1"/>
    <xf numFmtId="3" fontId="0" fillId="0" borderId="75" xfId="0" applyNumberFormat="1" applyFill="1" applyBorder="1"/>
    <xf numFmtId="0" fontId="79" fillId="0" borderId="63" xfId="422" applyFont="1"/>
    <xf numFmtId="3" fontId="0" fillId="0" borderId="72" xfId="0" applyNumberFormat="1" applyFill="1" applyBorder="1"/>
    <xf numFmtId="3" fontId="0" fillId="0" borderId="63" xfId="0" applyNumberFormat="1" applyFill="1" applyBorder="1"/>
    <xf numFmtId="3" fontId="28" fillId="0" borderId="63" xfId="0" applyNumberFormat="1" applyFont="1" applyFill="1" applyBorder="1"/>
    <xf numFmtId="1" fontId="79" fillId="0" borderId="24" xfId="0" applyNumberFormat="1" applyFont="1" applyBorder="1"/>
    <xf numFmtId="1" fontId="79" fillId="0" borderId="63" xfId="422" applyNumberFormat="1" applyFont="1"/>
    <xf numFmtId="1" fontId="0" fillId="0" borderId="20" xfId="0" applyNumberFormat="1" applyFont="1" applyFill="1" applyBorder="1"/>
    <xf numFmtId="1" fontId="0" fillId="0" borderId="0" xfId="0" applyNumberFormat="1" applyFont="1" applyFill="1" applyBorder="1"/>
    <xf numFmtId="3" fontId="28" fillId="0" borderId="0" xfId="0" applyNumberFormat="1" applyFont="1" applyFill="1"/>
    <xf numFmtId="3" fontId="78" fillId="0" borderId="0" xfId="0" applyNumberFormat="1" applyFont="1" applyFill="1" applyAlignment="1"/>
    <xf numFmtId="3" fontId="78" fillId="0" borderId="72" xfId="0" applyNumberFormat="1" applyFont="1" applyFill="1" applyBorder="1" applyAlignment="1"/>
    <xf numFmtId="164" fontId="78" fillId="0" borderId="0" xfId="1" applyNumberFormat="1" applyFont="1" applyFill="1" applyAlignment="1"/>
    <xf numFmtId="164" fontId="78" fillId="0" borderId="72" xfId="1" applyNumberFormat="1" applyFont="1" applyFill="1" applyBorder="1" applyAlignment="1"/>
    <xf numFmtId="3" fontId="1" fillId="0" borderId="20" xfId="422" applyNumberFormat="1" applyFont="1" applyFill="1" applyBorder="1"/>
    <xf numFmtId="3" fontId="79" fillId="0" borderId="72" xfId="0" applyNumberFormat="1" applyFont="1" applyFill="1" applyBorder="1" applyAlignment="1"/>
    <xf numFmtId="164" fontId="79" fillId="0" borderId="72" xfId="1" applyNumberFormat="1" applyFont="1" applyFill="1" applyBorder="1" applyAlignment="1"/>
    <xf numFmtId="3" fontId="0" fillId="0" borderId="70" xfId="0" applyNumberFormat="1" applyFont="1" applyFill="1" applyBorder="1"/>
    <xf numFmtId="0" fontId="79" fillId="0" borderId="77" xfId="422" applyFont="1" applyBorder="1"/>
    <xf numFmtId="0" fontId="0" fillId="0" borderId="0" xfId="0" applyFont="1" applyFill="1" applyAlignment="1">
      <alignment horizontal="center"/>
    </xf>
    <xf numFmtId="3" fontId="0" fillId="0" borderId="0" xfId="0" applyNumberFormat="1" applyFont="1" applyFill="1" applyAlignment="1">
      <alignment horizontal="center"/>
    </xf>
    <xf numFmtId="164" fontId="1" fillId="0" borderId="0" xfId="1" applyNumberFormat="1" applyFont="1" applyFill="1" applyAlignment="1">
      <alignment horizontal="center"/>
    </xf>
    <xf numFmtId="3" fontId="0" fillId="0" borderId="20" xfId="0" applyNumberFormat="1" applyFont="1" applyFill="1" applyBorder="1" applyAlignment="1">
      <alignment horizontal="center"/>
    </xf>
    <xf numFmtId="0" fontId="81" fillId="0" borderId="0" xfId="0" applyFont="1"/>
    <xf numFmtId="0" fontId="7" fillId="2" borderId="0" xfId="0" applyFont="1" applyFill="1" applyBorder="1" applyAlignment="1">
      <alignment wrapText="1"/>
    </xf>
    <xf numFmtId="0" fontId="8" fillId="2" borderId="0" xfId="0" applyFont="1" applyFill="1" applyBorder="1" applyAlignment="1">
      <alignment vertical="center" wrapText="1"/>
    </xf>
    <xf numFmtId="3" fontId="28" fillId="0" borderId="19" xfId="0" applyNumberFormat="1" applyFont="1" applyFill="1" applyBorder="1"/>
    <xf numFmtId="3" fontId="28" fillId="0" borderId="0" xfId="0" applyNumberFormat="1" applyFont="1" applyFill="1" applyBorder="1" applyAlignment="1">
      <alignment horizontal="center"/>
    </xf>
    <xf numFmtId="3" fontId="6" fillId="0" borderId="69" xfId="0" applyNumberFormat="1" applyFont="1" applyFill="1" applyBorder="1" applyAlignment="1">
      <alignment horizontal="center"/>
    </xf>
    <xf numFmtId="3" fontId="0" fillId="0" borderId="19" xfId="0" applyNumberFormat="1" applyFill="1" applyBorder="1" applyAlignment="1">
      <alignment vertical="center"/>
    </xf>
    <xf numFmtId="0" fontId="27" fillId="0" borderId="19" xfId="0" applyFont="1" applyFill="1" applyBorder="1"/>
    <xf numFmtId="0" fontId="27" fillId="0" borderId="0" xfId="0" applyFont="1" applyFill="1" applyBorder="1"/>
    <xf numFmtId="0" fontId="76" fillId="0" borderId="19" xfId="0" applyFont="1" applyFill="1" applyBorder="1"/>
    <xf numFmtId="0" fontId="76" fillId="0" borderId="0" xfId="0" applyFont="1" applyFill="1" applyBorder="1"/>
    <xf numFmtId="0" fontId="24" fillId="4" borderId="18" xfId="0" applyFont="1" applyFill="1" applyBorder="1" applyAlignment="1">
      <alignment horizontal="left" vertical="center" wrapText="1"/>
    </xf>
    <xf numFmtId="0" fontId="10" fillId="3" borderId="1" xfId="0" applyFont="1" applyFill="1" applyBorder="1" applyAlignment="1">
      <alignment horizontal="center"/>
    </xf>
    <xf numFmtId="0" fontId="10" fillId="3" borderId="2" xfId="0" applyFont="1" applyFill="1" applyBorder="1" applyAlignment="1">
      <alignment horizontal="center"/>
    </xf>
    <xf numFmtId="0" fontId="10" fillId="3" borderId="3" xfId="0" applyFont="1" applyFill="1" applyBorder="1" applyAlignment="1">
      <alignment horizontal="center"/>
    </xf>
    <xf numFmtId="0" fontId="4" fillId="0" borderId="0" xfId="0" applyFont="1" applyFill="1" applyBorder="1" applyAlignment="1">
      <alignment vertical="center" wrapText="1"/>
    </xf>
    <xf numFmtId="0" fontId="0" fillId="2" borderId="0" xfId="0" applyFill="1" applyAlignment="1">
      <alignment horizontal="left" vertical="top" wrapText="1"/>
    </xf>
    <xf numFmtId="0" fontId="30" fillId="6" borderId="21" xfId="0" applyFont="1" applyFill="1" applyBorder="1" applyAlignment="1">
      <alignment horizontal="center" vertical="center" wrapText="1"/>
    </xf>
    <xf numFmtId="0" fontId="34" fillId="6" borderId="21" xfId="0" applyFont="1" applyFill="1" applyBorder="1" applyAlignment="1">
      <alignment horizontal="center" vertical="center"/>
    </xf>
    <xf numFmtId="0" fontId="33" fillId="6" borderId="21" xfId="0" applyFont="1" applyFill="1" applyBorder="1" applyAlignment="1">
      <alignment horizontal="left" vertical="center" wrapText="1" indent="1"/>
    </xf>
    <xf numFmtId="0" fontId="3" fillId="9" borderId="22" xfId="0" applyFont="1" applyFill="1" applyBorder="1" applyAlignment="1">
      <alignment horizontal="center"/>
    </xf>
    <xf numFmtId="0" fontId="3" fillId="9" borderId="25" xfId="0" applyFont="1" applyFill="1" applyBorder="1" applyAlignment="1">
      <alignment horizontal="center"/>
    </xf>
    <xf numFmtId="0" fontId="3" fillId="9" borderId="32" xfId="0" applyFont="1" applyFill="1" applyBorder="1" applyAlignment="1">
      <alignment horizontal="center"/>
    </xf>
  </cellXfs>
  <cellStyles count="563">
    <cellStyle name="20% - Accent1 2" xfId="5"/>
    <cellStyle name="20% - Accent2 2" xfId="6"/>
    <cellStyle name="20% - Accent3 2" xfId="7"/>
    <cellStyle name="20% - Accent4 2" xfId="8"/>
    <cellStyle name="20% - Accent5 2" xfId="9"/>
    <cellStyle name="20% - Accent6 2" xfId="10"/>
    <cellStyle name="2x indented GHG Textfiels" xfId="11"/>
    <cellStyle name="2x indented GHG Textfiels 2" xfId="12"/>
    <cellStyle name="2x indented GHG Textfiels 2 2" xfId="13"/>
    <cellStyle name="2x indented GHG Textfiels 2 3" xfId="14"/>
    <cellStyle name="2x indented GHG Textfiels 2 4" xfId="15"/>
    <cellStyle name="2x indented GHG Textfiels 2 5" xfId="16"/>
    <cellStyle name="2x indented GHG Textfiels 3" xfId="17"/>
    <cellStyle name="2x indented GHG Textfiels 3 2" xfId="18"/>
    <cellStyle name="2x indented GHG Textfiels 3 3" xfId="19"/>
    <cellStyle name="2x indented GHG Textfiels 3 4" xfId="20"/>
    <cellStyle name="2x indented GHG Textfiels 3 5" xfId="21"/>
    <cellStyle name="40% - Accent1 2" xfId="22"/>
    <cellStyle name="40% - Accent2 2" xfId="23"/>
    <cellStyle name="40% - Accent3 2" xfId="24"/>
    <cellStyle name="40% - Accent4 2" xfId="25"/>
    <cellStyle name="40% - Accent5 2" xfId="26"/>
    <cellStyle name="40% - Accent6 2" xfId="27"/>
    <cellStyle name="5x indented GHG Textfiels" xfId="28"/>
    <cellStyle name="60% - Accent1 2" xfId="29"/>
    <cellStyle name="60% - Accent2 2" xfId="30"/>
    <cellStyle name="60% - Accent3 2" xfId="31"/>
    <cellStyle name="60% - Accent4 2" xfId="32"/>
    <cellStyle name="60% - Accent5 2" xfId="33"/>
    <cellStyle name="60% - Accent6 2" xfId="34"/>
    <cellStyle name="Accent1 2" xfId="35"/>
    <cellStyle name="Accent2 2" xfId="36"/>
    <cellStyle name="Accent3 2" xfId="37"/>
    <cellStyle name="Accent4 2" xfId="38"/>
    <cellStyle name="Accent5 2" xfId="39"/>
    <cellStyle name="Accent6 2" xfId="40"/>
    <cellStyle name="Bad 2" xfId="41"/>
    <cellStyle name="Bold GHG Numbers (0.00)" xfId="42"/>
    <cellStyle name="Bold GHG Numbers (0.00) 2" xfId="43"/>
    <cellStyle name="Bold GHG Numbers (0.00) 2 2" xfId="44"/>
    <cellStyle name="Bold GHG Numbers (0.00) 3" xfId="45"/>
    <cellStyle name="Calculation 2" xfId="46"/>
    <cellStyle name="Calculation 2 2" xfId="47"/>
    <cellStyle name="Calculation 2 2 2" xfId="48"/>
    <cellStyle name="Calculation 2 2 3" xfId="49"/>
    <cellStyle name="Calculation 2 2 4" xfId="50"/>
    <cellStyle name="Calculation 2 2 5" xfId="51"/>
    <cellStyle name="Calculation 2 3" xfId="52"/>
    <cellStyle name="Calculation 2 3 2" xfId="53"/>
    <cellStyle name="Calculation 2 3 3" xfId="54"/>
    <cellStyle name="Calculation 2 3 4" xfId="55"/>
    <cellStyle name="Calculation 2 3 5" xfId="56"/>
    <cellStyle name="Calculation 2 4" xfId="57"/>
    <cellStyle name="Calculation 2 4 2" xfId="58"/>
    <cellStyle name="Calculation 2 4 3" xfId="59"/>
    <cellStyle name="Calculation 2 4 4" xfId="60"/>
    <cellStyle name="Calculation 2 4 5" xfId="61"/>
    <cellStyle name="Calculation 2 5" xfId="62"/>
    <cellStyle name="Calculation 2 5 2" xfId="63"/>
    <cellStyle name="Calculation 2 5 3" xfId="64"/>
    <cellStyle name="Calculation 2 5 4" xfId="65"/>
    <cellStyle name="Calculation 2 5 5" xfId="66"/>
    <cellStyle name="Calculation 2 6" xfId="67"/>
    <cellStyle name="Calculation 2 6 2" xfId="68"/>
    <cellStyle name="Calculation 2 6 3" xfId="69"/>
    <cellStyle name="Calculation 2 6 4" xfId="70"/>
    <cellStyle name="Calculation 2 6 5" xfId="71"/>
    <cellStyle name="Calculation 2 7" xfId="72"/>
    <cellStyle name="Calculation 2 8" xfId="73"/>
    <cellStyle name="Calculation 2 9" xfId="74"/>
    <cellStyle name="Check Cell 2" xfId="75"/>
    <cellStyle name="Comma" xfId="1" builtinId="3"/>
    <cellStyle name="Comma 2" xfId="76"/>
    <cellStyle name="Comma 2 2" xfId="77"/>
    <cellStyle name="Comma0" xfId="78"/>
    <cellStyle name="Comma0 2" xfId="79"/>
    <cellStyle name="Currency0" xfId="80"/>
    <cellStyle name="Date" xfId="81"/>
    <cellStyle name="Date 2" xfId="82"/>
    <cellStyle name="Explanatory Text 2" xfId="83"/>
    <cellStyle name="Fixed" xfId="84"/>
    <cellStyle name="Good 2" xfId="85"/>
    <cellStyle name="Heading 1 2" xfId="86"/>
    <cellStyle name="Heading 2 2" xfId="87"/>
    <cellStyle name="Heading 3 2" xfId="88"/>
    <cellStyle name="Heading 3 2 2" xfId="89"/>
    <cellStyle name="Heading 4 2" xfId="90"/>
    <cellStyle name="Heading1" xfId="91"/>
    <cellStyle name="Heading2" xfId="92"/>
    <cellStyle name="Headline" xfId="93"/>
    <cellStyle name="Hyperlink" xfId="3" builtinId="8"/>
    <cellStyle name="Hyperlink 2" xfId="94"/>
    <cellStyle name="Hyperlink 3" xfId="95"/>
    <cellStyle name="Input 2" xfId="96"/>
    <cellStyle name="Input 2 2" xfId="97"/>
    <cellStyle name="Input 2 2 2" xfId="98"/>
    <cellStyle name="Input 2 2 3" xfId="99"/>
    <cellStyle name="Input 2 2 4" xfId="100"/>
    <cellStyle name="Input 2 2 5" xfId="101"/>
    <cellStyle name="Input 2 3" xfId="102"/>
    <cellStyle name="Input 2 3 2" xfId="103"/>
    <cellStyle name="Input 2 3 3" xfId="104"/>
    <cellStyle name="Input 2 3 4" xfId="105"/>
    <cellStyle name="Input 2 3 5" xfId="106"/>
    <cellStyle name="Input 2 4" xfId="107"/>
    <cellStyle name="Input 2 4 2" xfId="108"/>
    <cellStyle name="Input 2 4 3" xfId="109"/>
    <cellStyle name="Input 2 4 4" xfId="110"/>
    <cellStyle name="Input 2 4 5" xfId="111"/>
    <cellStyle name="Input 2 5" xfId="112"/>
    <cellStyle name="Input 2 5 2" xfId="113"/>
    <cellStyle name="Input 2 5 3" xfId="114"/>
    <cellStyle name="Input 2 5 4" xfId="115"/>
    <cellStyle name="Input 2 5 5" xfId="116"/>
    <cellStyle name="Input 2 6" xfId="117"/>
    <cellStyle name="Input 2 6 2" xfId="118"/>
    <cellStyle name="Input 2 6 3" xfId="119"/>
    <cellStyle name="Input 2 6 4" xfId="120"/>
    <cellStyle name="Input 2 6 5" xfId="121"/>
    <cellStyle name="Input 2 7" xfId="122"/>
    <cellStyle name="Input 2 8" xfId="123"/>
    <cellStyle name="Input 2 9" xfId="124"/>
    <cellStyle name="Linked Cell 2" xfId="125"/>
    <cellStyle name="Neutral 2" xfId="126"/>
    <cellStyle name="Normal" xfId="0" builtinId="0"/>
    <cellStyle name="Normal 2" xfId="4"/>
    <cellStyle name="Normal 2 2" xfId="128"/>
    <cellStyle name="Normal 2 2 2" xfId="129"/>
    <cellStyle name="Normal 2 3" xfId="130"/>
    <cellStyle name="Normal 2 4" xfId="127"/>
    <cellStyle name="Normal 3" xfId="131"/>
    <cellStyle name="Normal 3 2" xfId="132"/>
    <cellStyle name="Normal 4" xfId="133"/>
    <cellStyle name="Normal 4 2" xfId="134"/>
    <cellStyle name="Normal 4 3" xfId="135"/>
    <cellStyle name="Normal 5" xfId="136"/>
    <cellStyle name="Normal 5 2" xfId="137"/>
    <cellStyle name="Normal 6" xfId="138"/>
    <cellStyle name="Normal 6 2" xfId="139"/>
    <cellStyle name="Normal 7" xfId="140"/>
    <cellStyle name="Normal 8" xfId="141"/>
    <cellStyle name="Normal 9" xfId="562"/>
    <cellStyle name="Normal GHG Numbers (0.00)" xfId="142"/>
    <cellStyle name="Normal GHG Numbers (0.00) 2" xfId="143"/>
    <cellStyle name="Normal GHG Numbers (0.00) 2 2" xfId="144"/>
    <cellStyle name="Normal GHG Numbers (0.00) 2 3" xfId="145"/>
    <cellStyle name="Normal GHG Numbers (0.00) 2 4" xfId="146"/>
    <cellStyle name="Normal GHG Numbers (0.00) 2 5" xfId="147"/>
    <cellStyle name="Normal GHG Numbers (0.00) 3" xfId="148"/>
    <cellStyle name="Normal GHG Numbers (0.00) 3 2" xfId="149"/>
    <cellStyle name="Normal GHG Numbers (0.00) 3 3" xfId="150"/>
    <cellStyle name="Normal GHG Numbers (0.00) 3 4" xfId="151"/>
    <cellStyle name="Normal GHG Numbers (0.00) 3 5" xfId="152"/>
    <cellStyle name="Normal GHG Textfiels Bold" xfId="153"/>
    <cellStyle name="Normal GHG Textfiels Bold 2" xfId="154"/>
    <cellStyle name="Normal GHG Textfiels Bold 2 2" xfId="155"/>
    <cellStyle name="Normal GHG Textfiels Bold 2 3" xfId="156"/>
    <cellStyle name="Normal GHG Textfiels Bold 2 4" xfId="157"/>
    <cellStyle name="Normal GHG Textfiels Bold 2 5" xfId="158"/>
    <cellStyle name="Normal GHG Textfiels Bold 3" xfId="159"/>
    <cellStyle name="Normal GHG Textfiels Bold 3 2" xfId="160"/>
    <cellStyle name="Normal GHG Textfiels Bold 3 3" xfId="161"/>
    <cellStyle name="Normal GHG Textfiels Bold 3 4" xfId="162"/>
    <cellStyle name="Normal GHG Textfiels Bold 3 5" xfId="163"/>
    <cellStyle name="Normal GHG whole table" xfId="164"/>
    <cellStyle name="Normal GHG whole table 2" xfId="165"/>
    <cellStyle name="Normal GHG whole table 2 2" xfId="166"/>
    <cellStyle name="Normal GHG whole table 2 3" xfId="167"/>
    <cellStyle name="Normal GHG whole table 2 4" xfId="168"/>
    <cellStyle name="Normal GHG whole table 2 5" xfId="169"/>
    <cellStyle name="Normal GHG whole table 3" xfId="170"/>
    <cellStyle name="Normal GHG whole table 3 2" xfId="171"/>
    <cellStyle name="Normal GHG whole table 3 3" xfId="172"/>
    <cellStyle name="Normal GHG whole table 3 4" xfId="173"/>
    <cellStyle name="Normal GHG whole table 3 5" xfId="174"/>
    <cellStyle name="Normal GHG-Shade" xfId="175"/>
    <cellStyle name="Note 2" xfId="176"/>
    <cellStyle name="Note 2 10" xfId="177"/>
    <cellStyle name="Note 2 2" xfId="178"/>
    <cellStyle name="Note 2 2 2" xfId="179"/>
    <cellStyle name="Note 2 2 3" xfId="180"/>
    <cellStyle name="Note 2 2 4" xfId="181"/>
    <cellStyle name="Note 2 2 5" xfId="182"/>
    <cellStyle name="Note 2 3" xfId="183"/>
    <cellStyle name="Note 2 3 2" xfId="184"/>
    <cellStyle name="Note 2 3 3" xfId="185"/>
    <cellStyle name="Note 2 3 4" xfId="186"/>
    <cellStyle name="Note 2 3 5" xfId="187"/>
    <cellStyle name="Note 2 4" xfId="188"/>
    <cellStyle name="Note 2 4 2" xfId="189"/>
    <cellStyle name="Note 2 4 3" xfId="190"/>
    <cellStyle name="Note 2 4 4" xfId="191"/>
    <cellStyle name="Note 2 4 5" xfId="192"/>
    <cellStyle name="Note 2 5" xfId="193"/>
    <cellStyle name="Note 2 5 2" xfId="194"/>
    <cellStyle name="Note 2 5 3" xfId="195"/>
    <cellStyle name="Note 2 5 4" xfId="196"/>
    <cellStyle name="Note 2 5 5" xfId="197"/>
    <cellStyle name="Note 2 6" xfId="198"/>
    <cellStyle name="Note 2 6 2" xfId="199"/>
    <cellStyle name="Note 2 6 3" xfId="200"/>
    <cellStyle name="Note 2 6 4" xfId="201"/>
    <cellStyle name="Note 2 6 5" xfId="202"/>
    <cellStyle name="Note 2 7" xfId="203"/>
    <cellStyle name="Note 2 8" xfId="204"/>
    <cellStyle name="Note 2 9" xfId="205"/>
    <cellStyle name="Output 2" xfId="206"/>
    <cellStyle name="Output 2 10" xfId="207"/>
    <cellStyle name="Output 2 2" xfId="208"/>
    <cellStyle name="Output 2 2 2" xfId="209"/>
    <cellStyle name="Output 2 2 3" xfId="210"/>
    <cellStyle name="Output 2 2 4" xfId="211"/>
    <cellStyle name="Output 2 2 5" xfId="212"/>
    <cellStyle name="Output 2 3" xfId="213"/>
    <cellStyle name="Output 2 3 2" xfId="214"/>
    <cellStyle name="Output 2 3 3" xfId="215"/>
    <cellStyle name="Output 2 3 4" xfId="216"/>
    <cellStyle name="Output 2 3 5" xfId="217"/>
    <cellStyle name="Output 2 4" xfId="218"/>
    <cellStyle name="Output 2 4 2" xfId="219"/>
    <cellStyle name="Output 2 4 3" xfId="220"/>
    <cellStyle name="Output 2 4 4" xfId="221"/>
    <cellStyle name="Output 2 4 5" xfId="222"/>
    <cellStyle name="Output 2 5" xfId="223"/>
    <cellStyle name="Output 2 5 2" xfId="224"/>
    <cellStyle name="Output 2 5 3" xfId="225"/>
    <cellStyle name="Output 2 5 4" xfId="226"/>
    <cellStyle name="Output 2 5 5" xfId="227"/>
    <cellStyle name="Output 2 6" xfId="228"/>
    <cellStyle name="Output 2 6 2" xfId="229"/>
    <cellStyle name="Output 2 6 3" xfId="230"/>
    <cellStyle name="Output 2 6 4" xfId="231"/>
    <cellStyle name="Output 2 6 5" xfId="232"/>
    <cellStyle name="Output 2 7" xfId="233"/>
    <cellStyle name="Output 2 8" xfId="234"/>
    <cellStyle name="Output 2 9" xfId="235"/>
    <cellStyle name="Pattern" xfId="236"/>
    <cellStyle name="Pattern 2" xfId="237"/>
    <cellStyle name="Pattern 2 2" xfId="238"/>
    <cellStyle name="Pattern 2 3" xfId="239"/>
    <cellStyle name="Pattern 2 4" xfId="240"/>
    <cellStyle name="Pattern 2 5" xfId="241"/>
    <cellStyle name="Pattern 3" xfId="242"/>
    <cellStyle name="Pattern 3 2" xfId="243"/>
    <cellStyle name="Pattern 3 3" xfId="244"/>
    <cellStyle name="Pattern 3 4" xfId="245"/>
    <cellStyle name="Pattern 3 5" xfId="246"/>
    <cellStyle name="Percent 2" xfId="247"/>
    <cellStyle name="RISKbigPercent" xfId="248"/>
    <cellStyle name="RISKblandrEdge" xfId="249"/>
    <cellStyle name="RISKblandrEdge 2" xfId="250"/>
    <cellStyle name="RISKblandrEdge 2 2" xfId="251"/>
    <cellStyle name="RISKblCorner" xfId="252"/>
    <cellStyle name="RISKblCorner 2" xfId="253"/>
    <cellStyle name="RISKblCorner 2 2" xfId="254"/>
    <cellStyle name="RISKbottomEdge" xfId="255"/>
    <cellStyle name="RISKbottomEdge 2" xfId="256"/>
    <cellStyle name="RISKbottomEdge 2 2" xfId="257"/>
    <cellStyle name="RISKbrCorner" xfId="258"/>
    <cellStyle name="RISKbrCorner 2" xfId="259"/>
    <cellStyle name="RISKbrCorner 2 2" xfId="260"/>
    <cellStyle name="RISKdarkBoxed" xfId="261"/>
    <cellStyle name="RISKdarkBoxed 2" xfId="262"/>
    <cellStyle name="RISKdarkBoxed 2 2" xfId="263"/>
    <cellStyle name="RISKdarkBoxed 2 3" xfId="264"/>
    <cellStyle name="RISKdarkBoxed 2 4" xfId="265"/>
    <cellStyle name="RISKdarkBoxed 2 5" xfId="266"/>
    <cellStyle name="RISKdarkBoxed 3" xfId="267"/>
    <cellStyle name="RISKdarkBoxed 3 2" xfId="268"/>
    <cellStyle name="RISKdarkBoxed 3 3" xfId="269"/>
    <cellStyle name="RISKdarkBoxed 3 4" xfId="270"/>
    <cellStyle name="RISKdarkBoxed 3 5" xfId="271"/>
    <cellStyle name="RISKdarkBoxed 4" xfId="272"/>
    <cellStyle name="RISKdarkBoxed 4 2" xfId="273"/>
    <cellStyle name="RISKdarkBoxed 4 3" xfId="274"/>
    <cellStyle name="RISKdarkBoxed 4 4" xfId="275"/>
    <cellStyle name="RISKdarkBoxed 4 5" xfId="276"/>
    <cellStyle name="RISKdarkBoxed 5" xfId="277"/>
    <cellStyle name="RISKdarkBoxed 5 2" xfId="278"/>
    <cellStyle name="RISKdarkBoxed 5 3" xfId="279"/>
    <cellStyle name="RISKdarkBoxed 5 4" xfId="280"/>
    <cellStyle name="RISKdarkBoxed 5 5" xfId="281"/>
    <cellStyle name="RISKdarkBoxed 6" xfId="282"/>
    <cellStyle name="RISKdarkBoxed 7" xfId="283"/>
    <cellStyle name="RISKdarkBoxed 8" xfId="284"/>
    <cellStyle name="RISKdarkBoxed 9" xfId="285"/>
    <cellStyle name="RISKdarkShade" xfId="286"/>
    <cellStyle name="RISKdbottomEdge" xfId="287"/>
    <cellStyle name="RISKdrightEdge" xfId="288"/>
    <cellStyle name="RISKdurationTime" xfId="289"/>
    <cellStyle name="RISKinNumber" xfId="290"/>
    <cellStyle name="RISKlandrEdge" xfId="291"/>
    <cellStyle name="RISKlandrEdge 2" xfId="292"/>
    <cellStyle name="RISKleftEdge" xfId="293"/>
    <cellStyle name="RISKleftEdge 2" xfId="294"/>
    <cellStyle name="RISKlightBoxed" xfId="295"/>
    <cellStyle name="RISKlightBoxed 2" xfId="296"/>
    <cellStyle name="RISKlightBoxed 2 2" xfId="297"/>
    <cellStyle name="RISKlightBoxed 2 3" xfId="298"/>
    <cellStyle name="RISKlightBoxed 2 4" xfId="299"/>
    <cellStyle name="RISKlightBoxed 2 5" xfId="300"/>
    <cellStyle name="RISKlightBoxed 3" xfId="301"/>
    <cellStyle name="RISKlightBoxed 3 2" xfId="302"/>
    <cellStyle name="RISKlightBoxed 3 3" xfId="303"/>
    <cellStyle name="RISKlightBoxed 3 4" xfId="304"/>
    <cellStyle name="RISKlightBoxed 3 5" xfId="305"/>
    <cellStyle name="RISKlightBoxed 4" xfId="306"/>
    <cellStyle name="RISKlightBoxed 4 2" xfId="307"/>
    <cellStyle name="RISKlightBoxed 4 3" xfId="308"/>
    <cellStyle name="RISKlightBoxed 4 4" xfId="309"/>
    <cellStyle name="RISKlightBoxed 4 5" xfId="310"/>
    <cellStyle name="RISKlightBoxed 5" xfId="311"/>
    <cellStyle name="RISKlightBoxed 5 2" xfId="312"/>
    <cellStyle name="RISKlightBoxed 5 3" xfId="313"/>
    <cellStyle name="RISKlightBoxed 5 4" xfId="314"/>
    <cellStyle name="RISKlightBoxed 5 5" xfId="315"/>
    <cellStyle name="RISKlightBoxed 6" xfId="316"/>
    <cellStyle name="RISKlightBoxed 7" xfId="317"/>
    <cellStyle name="RISKlightBoxed 8" xfId="318"/>
    <cellStyle name="RISKlightBoxed 9" xfId="319"/>
    <cellStyle name="RISKltandbEdge" xfId="320"/>
    <cellStyle name="RISKltandbEdge 2" xfId="321"/>
    <cellStyle name="RISKltandbEdge 2 2" xfId="322"/>
    <cellStyle name="RISKltandbEdge 2 3" xfId="323"/>
    <cellStyle name="RISKltandbEdge 2 4" xfId="324"/>
    <cellStyle name="RISKltandbEdge 2 5" xfId="325"/>
    <cellStyle name="RISKltandbEdge 3" xfId="326"/>
    <cellStyle name="RISKltandbEdge 3 2" xfId="327"/>
    <cellStyle name="RISKltandbEdge 3 3" xfId="328"/>
    <cellStyle name="RISKltandbEdge 3 4" xfId="329"/>
    <cellStyle name="RISKltandbEdge 3 5" xfId="330"/>
    <cellStyle name="RISKltandbEdge 4" xfId="331"/>
    <cellStyle name="RISKltandbEdge 4 2" xfId="332"/>
    <cellStyle name="RISKltandbEdge 4 3" xfId="333"/>
    <cellStyle name="RISKltandbEdge 4 4" xfId="334"/>
    <cellStyle name="RISKltandbEdge 4 5" xfId="335"/>
    <cellStyle name="RISKltandbEdge 5" xfId="336"/>
    <cellStyle name="RISKltandbEdge 5 2" xfId="337"/>
    <cellStyle name="RISKltandbEdge 5 3" xfId="338"/>
    <cellStyle name="RISKltandbEdge 5 4" xfId="339"/>
    <cellStyle name="RISKltandbEdge 5 5" xfId="340"/>
    <cellStyle name="RISKltandbEdge 6" xfId="341"/>
    <cellStyle name="RISKltandbEdge 7" xfId="342"/>
    <cellStyle name="RISKltandbEdge 8" xfId="343"/>
    <cellStyle name="RISKltandbEdge 9" xfId="344"/>
    <cellStyle name="RISKnormBoxed" xfId="345"/>
    <cellStyle name="RISKnormBoxed 2" xfId="346"/>
    <cellStyle name="RISKnormBoxed 2 2" xfId="347"/>
    <cellStyle name="RISKnormBoxed 2 3" xfId="348"/>
    <cellStyle name="RISKnormBoxed 2 4" xfId="349"/>
    <cellStyle name="RISKnormBoxed 2 5" xfId="350"/>
    <cellStyle name="RISKnormBoxed 3" xfId="351"/>
    <cellStyle name="RISKnormBoxed 3 2" xfId="352"/>
    <cellStyle name="RISKnormBoxed 3 3" xfId="353"/>
    <cellStyle name="RISKnormBoxed 3 4" xfId="354"/>
    <cellStyle name="RISKnormBoxed 3 5" xfId="355"/>
    <cellStyle name="RISKnormBoxed 4" xfId="356"/>
    <cellStyle name="RISKnormBoxed 4 2" xfId="357"/>
    <cellStyle name="RISKnormBoxed 4 3" xfId="358"/>
    <cellStyle name="RISKnormBoxed 4 4" xfId="359"/>
    <cellStyle name="RISKnormBoxed 4 5" xfId="360"/>
    <cellStyle name="RISKnormBoxed 5" xfId="361"/>
    <cellStyle name="RISKnormBoxed 5 2" xfId="362"/>
    <cellStyle name="RISKnormBoxed 5 3" xfId="363"/>
    <cellStyle name="RISKnormBoxed 5 4" xfId="364"/>
    <cellStyle name="RISKnormBoxed 5 5" xfId="365"/>
    <cellStyle name="RISKnormBoxed 6" xfId="366"/>
    <cellStyle name="RISKnormBoxed 7" xfId="367"/>
    <cellStyle name="RISKnormBoxed 8" xfId="368"/>
    <cellStyle name="RISKnormBoxed 9" xfId="369"/>
    <cellStyle name="RISKnormCenter" xfId="370"/>
    <cellStyle name="RISKnormHeading" xfId="371"/>
    <cellStyle name="RISKnormItal" xfId="372"/>
    <cellStyle name="RISKnormLabel" xfId="373"/>
    <cellStyle name="RISKnormShade" xfId="374"/>
    <cellStyle name="RISKnormTitle" xfId="375"/>
    <cellStyle name="RISKoutNumber" xfId="376"/>
    <cellStyle name="RISKrightEdge" xfId="377"/>
    <cellStyle name="RISKrightEdge 2" xfId="378"/>
    <cellStyle name="RISKrtandbEdge" xfId="379"/>
    <cellStyle name="RISKrtandbEdge 2" xfId="380"/>
    <cellStyle name="RISKrtandbEdge 2 2" xfId="381"/>
    <cellStyle name="RISKrtandbEdge 2 3" xfId="382"/>
    <cellStyle name="RISKrtandbEdge 2 4" xfId="383"/>
    <cellStyle name="RISKrtandbEdge 2 5" xfId="384"/>
    <cellStyle name="RISKrtandbEdge 3" xfId="385"/>
    <cellStyle name="RISKrtandbEdge 3 2" xfId="386"/>
    <cellStyle name="RISKrtandbEdge 3 3" xfId="387"/>
    <cellStyle name="RISKrtandbEdge 3 4" xfId="388"/>
    <cellStyle name="RISKrtandbEdge 3 5" xfId="389"/>
    <cellStyle name="RISKrtandbEdge 4" xfId="390"/>
    <cellStyle name="RISKrtandbEdge 4 2" xfId="391"/>
    <cellStyle name="RISKrtandbEdge 4 3" xfId="392"/>
    <cellStyle name="RISKrtandbEdge 4 4" xfId="393"/>
    <cellStyle name="RISKrtandbEdge 4 5" xfId="394"/>
    <cellStyle name="RISKrtandbEdge 5" xfId="395"/>
    <cellStyle name="RISKrtandbEdge 5 2" xfId="396"/>
    <cellStyle name="RISKrtandbEdge 5 3" xfId="397"/>
    <cellStyle name="RISKrtandbEdge 5 4" xfId="398"/>
    <cellStyle name="RISKrtandbEdge 5 5" xfId="399"/>
    <cellStyle name="RISKrtandbEdge 6" xfId="400"/>
    <cellStyle name="RISKrtandbEdge 7" xfId="401"/>
    <cellStyle name="RISKrtandbEdge 8" xfId="402"/>
    <cellStyle name="RISKrtandbEdge 9" xfId="403"/>
    <cellStyle name="RISKssTime" xfId="404"/>
    <cellStyle name="RISKtandbEdge" xfId="405"/>
    <cellStyle name="RISKtandbEdge 2" xfId="406"/>
    <cellStyle name="RISKtandbEdge 2 2" xfId="407"/>
    <cellStyle name="RISKtandbEdge 2 3" xfId="408"/>
    <cellStyle name="RISKtandbEdge 2 4" xfId="409"/>
    <cellStyle name="RISKtandbEdge 2 5" xfId="410"/>
    <cellStyle name="RISKtandbEdge 3" xfId="411"/>
    <cellStyle name="RISKtandbEdge 3 2" xfId="412"/>
    <cellStyle name="RISKtandbEdge 3 3" xfId="413"/>
    <cellStyle name="RISKtandbEdge 3 4" xfId="414"/>
    <cellStyle name="RISKtandbEdge 3 5" xfId="415"/>
    <cellStyle name="RISKtandbEdge 4" xfId="416"/>
    <cellStyle name="RISKtandbEdge 4 2" xfId="417"/>
    <cellStyle name="RISKtandbEdge 4 3" xfId="418"/>
    <cellStyle name="RISKtandbEdge 4 4" xfId="419"/>
    <cellStyle name="RISKtandbEdge 4 5" xfId="420"/>
    <cellStyle name="RISKtandbEdge 5" xfId="421"/>
    <cellStyle name="RISKtandbEdge 5 2" xfId="422"/>
    <cellStyle name="RISKtandbEdge 5 3" xfId="423"/>
    <cellStyle name="RISKtandbEdge 5 4" xfId="424"/>
    <cellStyle name="RISKtandbEdge 5 5" xfId="425"/>
    <cellStyle name="RISKtandbEdge 6" xfId="426"/>
    <cellStyle name="RISKtandbEdge 7" xfId="427"/>
    <cellStyle name="RISKtandbEdge 8" xfId="428"/>
    <cellStyle name="RISKtandbEdge 9" xfId="429"/>
    <cellStyle name="RISKtlandrEdge" xfId="430"/>
    <cellStyle name="RISKtlandrEdge 2" xfId="431"/>
    <cellStyle name="RISKtlandrEdge 2 2" xfId="432"/>
    <cellStyle name="RISKtlandrEdge 2 3" xfId="433"/>
    <cellStyle name="RISKtlandrEdge 2 4" xfId="434"/>
    <cellStyle name="RISKtlandrEdge 2 5" xfId="435"/>
    <cellStyle name="RISKtlandrEdge 3" xfId="436"/>
    <cellStyle name="RISKtlandrEdge 3 2" xfId="437"/>
    <cellStyle name="RISKtlandrEdge 3 3" xfId="438"/>
    <cellStyle name="RISKtlandrEdge 3 4" xfId="439"/>
    <cellStyle name="RISKtlandrEdge 3 5" xfId="440"/>
    <cellStyle name="RISKtlandrEdge 4" xfId="441"/>
    <cellStyle name="RISKtlandrEdge 4 2" xfId="442"/>
    <cellStyle name="RISKtlandrEdge 4 3" xfId="443"/>
    <cellStyle name="RISKtlandrEdge 4 4" xfId="444"/>
    <cellStyle name="RISKtlandrEdge 4 5" xfId="445"/>
    <cellStyle name="RISKtlandrEdge 5" xfId="446"/>
    <cellStyle name="RISKtlandrEdge 5 2" xfId="447"/>
    <cellStyle name="RISKtlandrEdge 5 3" xfId="448"/>
    <cellStyle name="RISKtlandrEdge 5 4" xfId="449"/>
    <cellStyle name="RISKtlandrEdge 5 5" xfId="450"/>
    <cellStyle name="RISKtlandrEdge 6" xfId="451"/>
    <cellStyle name="RISKtlandrEdge 7" xfId="452"/>
    <cellStyle name="RISKtlandrEdge 8" xfId="453"/>
    <cellStyle name="RISKtlandrEdge 9" xfId="454"/>
    <cellStyle name="RISKtlCorner" xfId="455"/>
    <cellStyle name="RISKtlCorner 2" xfId="456"/>
    <cellStyle name="RISKtlCorner 2 2" xfId="457"/>
    <cellStyle name="RISKtlCorner 2 3" xfId="458"/>
    <cellStyle name="RISKtlCorner 2 4" xfId="459"/>
    <cellStyle name="RISKtlCorner 2 5" xfId="460"/>
    <cellStyle name="RISKtlCorner 3" xfId="461"/>
    <cellStyle name="RISKtlCorner 3 2" xfId="462"/>
    <cellStyle name="RISKtlCorner 3 3" xfId="463"/>
    <cellStyle name="RISKtlCorner 3 4" xfId="464"/>
    <cellStyle name="RISKtlCorner 3 5" xfId="465"/>
    <cellStyle name="RISKtlCorner 4" xfId="466"/>
    <cellStyle name="RISKtlCorner 4 2" xfId="467"/>
    <cellStyle name="RISKtlCorner 4 3" xfId="468"/>
    <cellStyle name="RISKtlCorner 4 4" xfId="469"/>
    <cellStyle name="RISKtlCorner 4 5" xfId="470"/>
    <cellStyle name="RISKtlCorner 5" xfId="471"/>
    <cellStyle name="RISKtlCorner 5 2" xfId="472"/>
    <cellStyle name="RISKtlCorner 5 3" xfId="473"/>
    <cellStyle name="RISKtlCorner 5 4" xfId="474"/>
    <cellStyle name="RISKtlCorner 5 5" xfId="475"/>
    <cellStyle name="RISKtlCorner 6" xfId="476"/>
    <cellStyle name="RISKtlCorner 7" xfId="477"/>
    <cellStyle name="RISKtlCorner 8" xfId="478"/>
    <cellStyle name="RISKtlCorner 9" xfId="479"/>
    <cellStyle name="RISKtopEdge" xfId="480"/>
    <cellStyle name="RISKtopEdge 2" xfId="481"/>
    <cellStyle name="RISKtopEdge 2 2" xfId="482"/>
    <cellStyle name="RISKtopEdge 2 3" xfId="483"/>
    <cellStyle name="RISKtopEdge 2 4" xfId="484"/>
    <cellStyle name="RISKtopEdge 2 5" xfId="485"/>
    <cellStyle name="RISKtopEdge 3" xfId="486"/>
    <cellStyle name="RISKtopEdge 3 2" xfId="487"/>
    <cellStyle name="RISKtopEdge 3 3" xfId="488"/>
    <cellStyle name="RISKtopEdge 3 4" xfId="489"/>
    <cellStyle name="RISKtopEdge 3 5" xfId="490"/>
    <cellStyle name="RISKtopEdge 4" xfId="491"/>
    <cellStyle name="RISKtopEdge 4 2" xfId="492"/>
    <cellStyle name="RISKtopEdge 4 3" xfId="493"/>
    <cellStyle name="RISKtopEdge 4 4" xfId="494"/>
    <cellStyle name="RISKtopEdge 4 5" xfId="495"/>
    <cellStyle name="RISKtopEdge 5" xfId="496"/>
    <cellStyle name="RISKtopEdge 5 2" xfId="497"/>
    <cellStyle name="RISKtopEdge 5 3" xfId="498"/>
    <cellStyle name="RISKtopEdge 5 4" xfId="499"/>
    <cellStyle name="RISKtopEdge 5 5" xfId="500"/>
    <cellStyle name="RISKtopEdge 6" xfId="501"/>
    <cellStyle name="RISKtopEdge 7" xfId="502"/>
    <cellStyle name="RISKtopEdge 8" xfId="503"/>
    <cellStyle name="RISKtopEdge 9" xfId="504"/>
    <cellStyle name="RISKtrCorner" xfId="505"/>
    <cellStyle name="RISKtrCorner 2" xfId="506"/>
    <cellStyle name="RISKtrCorner 2 2" xfId="507"/>
    <cellStyle name="RISKtrCorner 2 3" xfId="508"/>
    <cellStyle name="RISKtrCorner 2 4" xfId="509"/>
    <cellStyle name="RISKtrCorner 2 5" xfId="510"/>
    <cellStyle name="RISKtrCorner 3" xfId="511"/>
    <cellStyle name="RISKtrCorner 3 2" xfId="512"/>
    <cellStyle name="RISKtrCorner 3 3" xfId="513"/>
    <cellStyle name="RISKtrCorner 3 4" xfId="514"/>
    <cellStyle name="RISKtrCorner 3 5" xfId="515"/>
    <cellStyle name="RISKtrCorner 4" xfId="516"/>
    <cellStyle name="RISKtrCorner 4 2" xfId="517"/>
    <cellStyle name="RISKtrCorner 4 3" xfId="518"/>
    <cellStyle name="RISKtrCorner 4 4" xfId="519"/>
    <cellStyle name="RISKtrCorner 4 5" xfId="520"/>
    <cellStyle name="RISKtrCorner 5" xfId="521"/>
    <cellStyle name="RISKtrCorner 5 2" xfId="522"/>
    <cellStyle name="RISKtrCorner 5 3" xfId="523"/>
    <cellStyle name="RISKtrCorner 5 4" xfId="524"/>
    <cellStyle name="RISKtrCorner 5 5" xfId="525"/>
    <cellStyle name="RISKtrCorner 6" xfId="526"/>
    <cellStyle name="RISKtrCorner 7" xfId="527"/>
    <cellStyle name="RISKtrCorner 8" xfId="528"/>
    <cellStyle name="RISKtrCorner 9" xfId="529"/>
    <cellStyle name="Title" xfId="2" builtinId="15"/>
    <cellStyle name="Title 2" xfId="530"/>
    <cellStyle name="Total 2" xfId="531"/>
    <cellStyle name="Total 2 10" xfId="532"/>
    <cellStyle name="Total 2 2" xfId="533"/>
    <cellStyle name="Total 2 2 2" xfId="534"/>
    <cellStyle name="Total 2 2 3" xfId="535"/>
    <cellStyle name="Total 2 2 4" xfId="536"/>
    <cellStyle name="Total 2 2 5" xfId="537"/>
    <cellStyle name="Total 2 3" xfId="538"/>
    <cellStyle name="Total 2 3 2" xfId="539"/>
    <cellStyle name="Total 2 3 3" xfId="540"/>
    <cellStyle name="Total 2 3 4" xfId="541"/>
    <cellStyle name="Total 2 3 5" xfId="542"/>
    <cellStyle name="Total 2 4" xfId="543"/>
    <cellStyle name="Total 2 4 2" xfId="544"/>
    <cellStyle name="Total 2 4 3" xfId="545"/>
    <cellStyle name="Total 2 4 4" xfId="546"/>
    <cellStyle name="Total 2 4 5" xfId="547"/>
    <cellStyle name="Total 2 5" xfId="548"/>
    <cellStyle name="Total 2 5 2" xfId="549"/>
    <cellStyle name="Total 2 5 3" xfId="550"/>
    <cellStyle name="Total 2 5 4" xfId="551"/>
    <cellStyle name="Total 2 5 5" xfId="552"/>
    <cellStyle name="Total 2 6" xfId="553"/>
    <cellStyle name="Total 2 6 2" xfId="554"/>
    <cellStyle name="Total 2 6 3" xfId="555"/>
    <cellStyle name="Total 2 6 4" xfId="556"/>
    <cellStyle name="Total 2 6 5" xfId="557"/>
    <cellStyle name="Total 2 7" xfId="558"/>
    <cellStyle name="Total 2 8" xfId="559"/>
    <cellStyle name="Total 2 9" xfId="560"/>
    <cellStyle name="Warning Text 2" xfId="561"/>
  </cellStyles>
  <dxfs count="13">
    <dxf>
      <font>
        <b val="0"/>
        <i/>
        <strike val="0"/>
        <condense val="0"/>
        <extend val="0"/>
        <outline val="0"/>
        <shadow val="0"/>
        <u val="none"/>
        <vertAlign val="baseline"/>
        <sz val="11"/>
        <color theme="1"/>
        <name val="Calibri"/>
        <scheme val="minor"/>
      </font>
      <numFmt numFmtId="3" formatCode="#,##0"/>
      <fill>
        <patternFill patternType="none">
          <fgColor indexed="64"/>
          <bgColor indexed="65"/>
        </patternFill>
      </fill>
      <border diagonalUp="0" diagonalDown="0">
        <left/>
        <right style="thin">
          <color auto="1"/>
        </right>
        <top/>
        <bottom/>
        <vertical/>
        <horizontal/>
      </border>
    </dxf>
    <dxf>
      <font>
        <b/>
        <i/>
        <strike val="0"/>
        <condense val="0"/>
        <extend val="0"/>
        <outline val="0"/>
        <shadow val="0"/>
        <u val="none"/>
        <vertAlign val="baseline"/>
        <sz val="11"/>
        <color theme="1"/>
        <name val="Calibri"/>
        <scheme val="minor"/>
      </font>
      <numFmt numFmtId="3" formatCode="#,##0"/>
      <fill>
        <patternFill patternType="none">
          <fgColor indexed="64"/>
          <bgColor indexed="65"/>
        </patternFill>
      </fill>
      <border diagonalUp="0" diagonalDown="0">
        <left/>
        <right/>
        <top style="thin">
          <color indexed="64"/>
        </top>
        <bottom/>
        <vertical/>
        <horizontal/>
      </border>
    </dxf>
    <dxf>
      <font>
        <b/>
        <i val="0"/>
        <strike val="0"/>
        <condense val="0"/>
        <extend val="0"/>
        <outline val="0"/>
        <shadow val="0"/>
        <u val="none"/>
        <vertAlign val="baseline"/>
        <sz val="11"/>
        <color theme="1"/>
        <name val="Calibri"/>
        <scheme val="minor"/>
      </font>
      <numFmt numFmtId="3" formatCode="#,##0"/>
      <fill>
        <patternFill patternType="none">
          <fgColor indexed="64"/>
          <bgColor indexed="65"/>
        </patternFill>
      </fill>
      <border diagonalUp="0" diagonalDown="0">
        <left style="thin">
          <color indexed="64"/>
        </left>
        <right style="thin">
          <color indexed="64"/>
        </right>
        <top/>
        <bottom/>
        <vertical/>
        <horizontal/>
      </border>
    </dxf>
    <dxf>
      <font>
        <b val="0"/>
        <i/>
        <strike val="0"/>
        <condense val="0"/>
        <extend val="0"/>
        <outline val="0"/>
        <shadow val="0"/>
        <u val="none"/>
        <vertAlign val="baseline"/>
        <sz val="11"/>
        <color theme="1"/>
        <name val="Calibri"/>
        <scheme val="minor"/>
      </font>
      <numFmt numFmtId="3" formatCode="#,##0"/>
      <fill>
        <patternFill patternType="none">
          <fgColor indexed="64"/>
          <bgColor indexed="65"/>
        </patternFill>
      </fill>
      <border diagonalUp="0" diagonalDown="0">
        <left/>
        <right style="thin">
          <color auto="1"/>
        </right>
        <top/>
        <bottom/>
        <vertical/>
        <horizontal/>
      </border>
    </dxf>
    <dxf>
      <font>
        <b val="0"/>
        <i/>
        <strike val="0"/>
        <condense val="0"/>
        <extend val="0"/>
        <outline val="0"/>
        <shadow val="0"/>
        <u val="none"/>
        <vertAlign val="baseline"/>
        <sz val="11"/>
        <color rgb="FF000000"/>
        <name val="Calibri"/>
        <scheme val="minor"/>
      </font>
      <numFmt numFmtId="3" formatCode="#,##0"/>
      <fill>
        <patternFill patternType="none">
          <bgColor auto="1"/>
        </patternFill>
      </fill>
      <alignment horizontal="general" vertical="bottom" textRotation="0" wrapText="0" indent="0" justifyLastLine="0" shrinkToFit="0" readingOrder="0"/>
    </dxf>
    <dxf>
      <font>
        <b val="0"/>
        <i/>
        <strike val="0"/>
        <condense val="0"/>
        <extend val="0"/>
        <outline val="0"/>
        <shadow val="0"/>
        <u val="none"/>
        <vertAlign val="baseline"/>
        <sz val="11"/>
        <color rgb="FF000000"/>
        <name val="Calibri"/>
        <scheme val="minor"/>
      </font>
      <numFmt numFmtId="3" formatCode="#,##0"/>
      <fill>
        <patternFill patternType="none">
          <bgColor auto="1"/>
        </patternFill>
      </fill>
      <alignment horizontal="general" vertical="bottom" textRotation="0" wrapText="0" indent="0" justifyLastLine="0" shrinkToFit="0" readingOrder="0"/>
    </dxf>
    <dxf>
      <font>
        <b val="0"/>
        <i/>
        <strike val="0"/>
        <condense val="0"/>
        <extend val="0"/>
        <outline val="0"/>
        <shadow val="0"/>
        <u val="none"/>
        <vertAlign val="baseline"/>
        <sz val="11"/>
        <color rgb="FF000000"/>
        <name val="Calibri"/>
        <scheme val="minor"/>
      </font>
      <numFmt numFmtId="164" formatCode="_(* #,##0_);_(* \(#,##0\);_(* &quot;-&quot;??_);_(@_)"/>
      <fill>
        <patternFill patternType="none">
          <bgColor auto="1"/>
        </patternFill>
      </fill>
      <alignment horizontal="general" vertical="bottom" textRotation="0" wrapText="0" indent="0" justifyLastLine="0" shrinkToFit="0" readingOrder="0"/>
    </dxf>
    <dxf>
      <font>
        <b val="0"/>
        <i/>
        <strike val="0"/>
        <condense val="0"/>
        <extend val="0"/>
        <outline val="0"/>
        <shadow val="0"/>
        <u val="none"/>
        <vertAlign val="baseline"/>
        <sz val="11"/>
        <color rgb="FF000000"/>
        <name val="Calibri"/>
        <scheme val="minor"/>
      </font>
      <numFmt numFmtId="164" formatCode="_(* #,##0_);_(* \(#,##0\);_(* &quot;-&quot;??_);_(@_)"/>
      <fill>
        <patternFill patternType="none">
          <bgColor auto="1"/>
        </patternFill>
      </fill>
      <alignment horizontal="general" vertical="bottom" textRotation="0" wrapText="0" indent="0" justifyLastLine="0" shrinkToFit="0" readingOrder="0"/>
    </dxf>
    <dxf>
      <font>
        <b val="0"/>
        <i/>
        <strike val="0"/>
        <condense val="0"/>
        <extend val="0"/>
        <outline val="0"/>
        <shadow val="0"/>
        <u val="none"/>
        <vertAlign val="baseline"/>
        <sz val="11"/>
        <color rgb="FF000000"/>
        <name val="Calibri"/>
        <scheme val="minor"/>
      </font>
      <numFmt numFmtId="3" formatCode="#,##0"/>
      <fill>
        <patternFill patternType="none">
          <bgColor auto="1"/>
        </patternFill>
      </fill>
      <alignment horizontal="general" vertical="bottom" textRotation="0" wrapText="0" indent="0" justifyLastLine="0" shrinkToFit="0" readingOrder="0"/>
    </dxf>
    <dxf>
      <font>
        <b val="0"/>
        <i/>
        <strike val="0"/>
        <condense val="0"/>
        <extend val="0"/>
        <outline val="0"/>
        <shadow val="0"/>
        <u val="none"/>
        <vertAlign val="baseline"/>
        <sz val="11"/>
        <color rgb="FF000000"/>
        <name val="Calibri"/>
        <scheme val="minor"/>
      </font>
      <numFmt numFmtId="3" formatCode="#,##0"/>
      <fill>
        <patternFill patternType="none">
          <bgColor auto="1"/>
        </patternFill>
      </fill>
      <alignment horizontal="general" vertical="bottom" textRotation="0" wrapText="0" indent="0" justifyLastLine="0" shrinkToFit="0" readingOrder="0"/>
    </dxf>
    <dxf>
      <font>
        <b val="0"/>
        <i/>
        <strike val="0"/>
        <condense val="0"/>
        <extend val="0"/>
        <outline val="0"/>
        <shadow val="0"/>
        <u val="none"/>
        <vertAlign val="baseline"/>
        <sz val="11"/>
        <color theme="1"/>
        <name val="Calibri"/>
        <scheme val="minor"/>
      </font>
      <numFmt numFmtId="3" formatCode="#,##0"/>
      <fill>
        <patternFill patternType="none">
          <fgColor indexed="64"/>
          <bgColor indexed="65"/>
        </patternFill>
      </fill>
    </dxf>
    <dxf>
      <fill>
        <patternFill patternType="none">
          <fgColor indexed="64"/>
          <bgColor indexed="65"/>
        </patternFill>
      </fill>
      <border diagonalUp="0" diagonalDown="0">
        <left style="thin">
          <color indexed="64"/>
        </left>
        <right/>
        <top/>
        <bottom/>
        <vertical/>
        <horizontal/>
      </border>
    </dxf>
    <dxf>
      <font>
        <b/>
        <i val="0"/>
        <strike val="0"/>
        <condense val="0"/>
        <extend val="0"/>
        <outline val="0"/>
        <shadow val="0"/>
        <u val="none"/>
        <vertAlign val="baseline"/>
        <sz val="10"/>
        <color theme="0"/>
        <name val="Century Gothic"/>
        <scheme val="none"/>
      </font>
      <fill>
        <patternFill patternType="solid">
          <fgColor indexed="64"/>
          <bgColor theme="3" tint="0.59999389629810485"/>
        </patternFill>
      </fill>
      <alignment horizontal="left" vertical="center" textRotation="0" wrapText="1" indent="1"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A3C4-43E4-9865-22421D6C9F03}"/>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A3C4-43E4-9865-22421D6C9F03}"/>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A3C4-43E4-9865-22421D6C9F03}"/>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A3C4-43E4-9865-22421D6C9F03}"/>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A3C4-43E4-9865-22421D6C9F03}"/>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A3C4-43E4-9865-22421D6C9F03}"/>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A3C4-43E4-9865-22421D6C9F03}"/>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A3C4-43E4-9865-22421D6C9F03}"/>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en-US"/>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'FIND YOUR GHG INVENTORY DATA'!$B$14:$B$21</c:f>
              <c:strCache>
                <c:ptCount val="8"/>
                <c:pt idx="0">
                  <c:v>Residential</c:v>
                </c:pt>
                <c:pt idx="1">
                  <c:v>Commercial</c:v>
                </c:pt>
                <c:pt idx="2">
                  <c:v>Industrial</c:v>
                </c:pt>
                <c:pt idx="3">
                  <c:v>Transportation</c:v>
                </c:pt>
                <c:pt idx="4">
                  <c:v>Waste</c:v>
                </c:pt>
                <c:pt idx="5">
                  <c:v>Industrial Processes</c:v>
                </c:pt>
                <c:pt idx="6">
                  <c:v>Agriculture</c:v>
                </c:pt>
                <c:pt idx="7">
                  <c:v>Energy Supply</c:v>
                </c:pt>
              </c:strCache>
            </c:strRef>
          </c:cat>
          <c:val>
            <c:numRef>
              <c:f>'FIND YOUR GHG INVENTORY DATA'!$C$14:$C$21</c:f>
              <c:numCache>
                <c:formatCode>_(* #,##0_);_(* \(#,##0\);_(* "-"??_);_(@_)</c:formatCode>
                <c:ptCount val="8"/>
                <c:pt idx="0">
                  <c:v>1974077.7851711274</c:v>
                </c:pt>
                <c:pt idx="1">
                  <c:v>1333058.5807083938</c:v>
                </c:pt>
                <c:pt idx="2">
                  <c:v>1271887.7669817191</c:v>
                </c:pt>
                <c:pt idx="3">
                  <c:v>3601351.6087469985</c:v>
                </c:pt>
                <c:pt idx="4">
                  <c:v>372982.49314796762</c:v>
                </c:pt>
                <c:pt idx="5">
                  <c:v>268580.8937732568</c:v>
                </c:pt>
                <c:pt idx="6">
                  <c:v>651388.56754030613</c:v>
                </c:pt>
                <c:pt idx="7">
                  <c:v>380242.96983156266</c:v>
                </c:pt>
              </c:numCache>
            </c:numRef>
          </c:val>
          <c:extLst>
            <c:ext xmlns:c16="http://schemas.microsoft.com/office/drawing/2014/chart" uri="{C3380CC4-5D6E-409C-BE32-E72D297353CC}">
              <c16:uniqueId val="{00000010-A3C4-43E4-9865-22421D6C9F03}"/>
            </c:ext>
          </c:extLst>
        </c:ser>
        <c:dLbls>
          <c:showLegendKey val="0"/>
          <c:showVal val="0"/>
          <c:showCatName val="0"/>
          <c:showSerName val="0"/>
          <c:showPercent val="1"/>
          <c:showBubbleSize val="0"/>
          <c:showLeaderLines val="1"/>
        </c:dLbls>
        <c:firstSliceAng val="0"/>
      </c:pieChart>
      <c:spPr>
        <a:noFill/>
        <a:ln>
          <a:noFill/>
        </a:ln>
        <a:effectLst/>
      </c:spPr>
    </c:plotArea>
    <c:legend>
      <c:legendPos val="r"/>
      <c:layout>
        <c:manualLayout>
          <c:xMode val="edge"/>
          <c:yMode val="edge"/>
          <c:x val="0.64972919320757416"/>
          <c:y val="0.15820028849098067"/>
          <c:w val="0.34163585666899549"/>
          <c:h val="0.60764365830173994"/>
        </c:manualLayout>
      </c:layout>
      <c:overlay val="0"/>
      <c:spPr>
        <a:noFill/>
        <a:ln>
          <a:noFill/>
        </a:ln>
        <a:effectLst/>
      </c:spPr>
      <c:txPr>
        <a:bodyPr rot="0" spcFirstLastPara="1" vertOverflow="ellipsis" vert="horz" wrap="square" anchor="ctr" anchorCtr="1"/>
        <a:lstStyle/>
        <a:p>
          <a:pPr rtl="0">
            <a:defRPr sz="1200" b="0" i="0" u="none" strike="noStrike" kern="1200" baseline="0">
              <a:solidFill>
                <a:schemeClr val="tx1">
                  <a:lumMod val="65000"/>
                  <a:lumOff val="35000"/>
                </a:schemeClr>
              </a:solidFill>
              <a:latin typeface="Arial Narrow" panose="020B0606020202030204" pitchFamily="34" charset="0"/>
              <a:ea typeface="+mn-ea"/>
              <a:cs typeface="+mn-cs"/>
            </a:defRPr>
          </a:pPr>
          <a:endParaRPr lang="en-US"/>
        </a:p>
      </c:txPr>
    </c:legend>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'FIND YOUR GHG INVENTORY DATA'!$C$35</c:f>
              <c:strCache>
                <c:ptCount val="1"/>
                <c:pt idx="0">
                  <c:v>MTCO2e*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F25B-4BD8-99D9-6CD71EA9997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F25B-4BD8-99D9-6CD71EA9997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F25B-4BD8-99D9-6CD71EA9997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F25B-4BD8-99D9-6CD71EA9997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F25B-4BD8-99D9-6CD71EA99976}"/>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F25B-4BD8-99D9-6CD71EA99976}"/>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F25B-4BD8-99D9-6CD71EA99976}"/>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F25B-4BD8-99D9-6CD71EA99976}"/>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en-US"/>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'FIND YOUR GHG INVENTORY DATA'!$B$36:$B$43</c:f>
              <c:strCache>
                <c:ptCount val="8"/>
                <c:pt idx="0">
                  <c:v>Residential</c:v>
                </c:pt>
                <c:pt idx="1">
                  <c:v>Commercial</c:v>
                </c:pt>
                <c:pt idx="2">
                  <c:v>Industrial</c:v>
                </c:pt>
                <c:pt idx="3">
                  <c:v>Transportation</c:v>
                </c:pt>
                <c:pt idx="4">
                  <c:v>Waste</c:v>
                </c:pt>
                <c:pt idx="5">
                  <c:v>Industrial Processes</c:v>
                </c:pt>
                <c:pt idx="6">
                  <c:v>Agriculture</c:v>
                </c:pt>
                <c:pt idx="7">
                  <c:v>Energy Supply</c:v>
                </c:pt>
              </c:strCache>
            </c:strRef>
          </c:cat>
          <c:val>
            <c:numRef>
              <c:f>'FIND YOUR GHG INVENTORY DATA'!$C$36:$C$43</c:f>
              <c:numCache>
                <c:formatCode>_(* #,##0_);_(* \(#,##0\);_(* "-"??_);_(@_)</c:formatCode>
                <c:ptCount val="8"/>
                <c:pt idx="0">
                  <c:v>589109.46967112331</c:v>
                </c:pt>
                <c:pt idx="1">
                  <c:v>437870.53078498435</c:v>
                </c:pt>
                <c:pt idx="2">
                  <c:v>235272.93122571486</c:v>
                </c:pt>
                <c:pt idx="3">
                  <c:v>1113793.0581170209</c:v>
                </c:pt>
                <c:pt idx="4">
                  <c:v>175148.180024834</c:v>
                </c:pt>
                <c:pt idx="5">
                  <c:v>74458.598329605666</c:v>
                </c:pt>
                <c:pt idx="6">
                  <c:v>47684.949189445542</c:v>
                </c:pt>
                <c:pt idx="7">
                  <c:v>109279.38231012817</c:v>
                </c:pt>
              </c:numCache>
            </c:numRef>
          </c:val>
          <c:extLst>
            <c:ext xmlns:c16="http://schemas.microsoft.com/office/drawing/2014/chart" uri="{C3380CC4-5D6E-409C-BE32-E72D297353CC}">
              <c16:uniqueId val="{00000010-F25B-4BD8-99D9-6CD71EA99976}"/>
            </c:ext>
          </c:extLst>
        </c:ser>
        <c:dLbls>
          <c:showLegendKey val="0"/>
          <c:showVal val="0"/>
          <c:showCatName val="0"/>
          <c:showSerName val="0"/>
          <c:showPercent val="1"/>
          <c:showBubbleSize val="0"/>
          <c:showLeaderLines val="1"/>
        </c:dLbls>
        <c:firstSliceAng val="0"/>
      </c:pieChart>
      <c:spPr>
        <a:noFill/>
        <a:ln>
          <a:noFill/>
        </a:ln>
        <a:effectLst/>
      </c:spPr>
    </c:plotArea>
    <c:legend>
      <c:legendPos val="r"/>
      <c:layout>
        <c:manualLayout>
          <c:xMode val="edge"/>
          <c:yMode val="edge"/>
          <c:x val="0.64972919320757416"/>
          <c:y val="0.15820028849098067"/>
          <c:w val="0.34163585666899549"/>
          <c:h val="0.60764365830173994"/>
        </c:manualLayout>
      </c:layout>
      <c:overlay val="0"/>
      <c:spPr>
        <a:noFill/>
        <a:ln>
          <a:noFill/>
        </a:ln>
        <a:effectLst/>
      </c:spPr>
      <c:txPr>
        <a:bodyPr rot="0" spcFirstLastPara="1" vertOverflow="ellipsis" vert="horz" wrap="square" anchor="ctr" anchorCtr="1"/>
        <a:lstStyle/>
        <a:p>
          <a:pPr rtl="0">
            <a:defRPr sz="1200" b="0" i="0" u="none" strike="noStrike" kern="1200" baseline="0">
              <a:solidFill>
                <a:schemeClr val="tx1">
                  <a:lumMod val="65000"/>
                  <a:lumOff val="35000"/>
                </a:schemeClr>
              </a:solidFill>
              <a:latin typeface="Arial Narrow" panose="020B0606020202030204" pitchFamily="34" charset="0"/>
              <a:ea typeface="+mn-ea"/>
              <a:cs typeface="+mn-cs"/>
            </a:defRPr>
          </a:pPr>
          <a:endParaRPr lang="en-US"/>
        </a:p>
      </c:txPr>
    </c:legend>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Total</a:t>
            </a:r>
            <a:r>
              <a:rPr lang="en-US" baseline="0"/>
              <a:t> Emissions by County and Source</a:t>
            </a:r>
            <a:endParaRPr lang="en-US"/>
          </a:p>
        </c:rich>
      </c:tx>
      <c:overlay val="0"/>
    </c:title>
    <c:autoTitleDeleted val="0"/>
    <c:plotArea>
      <c:layout>
        <c:manualLayout>
          <c:layoutTarget val="inner"/>
          <c:xMode val="edge"/>
          <c:yMode val="edge"/>
          <c:x val="0.13424249679525072"/>
          <c:y val="0.12357576894197542"/>
          <c:w val="0.71313601630697765"/>
          <c:h val="0.84381771969944164"/>
        </c:manualLayout>
      </c:layout>
      <c:barChart>
        <c:barDir val="col"/>
        <c:grouping val="clustered"/>
        <c:varyColors val="0"/>
        <c:ser>
          <c:idx val="0"/>
          <c:order val="0"/>
          <c:tx>
            <c:strRef>
              <c:f>'[1]Summary Tables'!$B$20</c:f>
              <c:strCache>
                <c:ptCount val="1"/>
                <c:pt idx="0">
                  <c:v>Electricity</c:v>
                </c:pt>
              </c:strCache>
            </c:strRef>
          </c:tx>
          <c:invertIfNegative val="0"/>
          <c:cat>
            <c:strRef>
              <c:f>'[1]Summary Tables'!$D$19:$K$19</c:f>
              <c:strCache>
                <c:ptCount val="8"/>
                <c:pt idx="0">
                  <c:v>Broome</c:v>
                </c:pt>
                <c:pt idx="1">
                  <c:v>Chemung</c:v>
                </c:pt>
                <c:pt idx="2">
                  <c:v>Chenango</c:v>
                </c:pt>
                <c:pt idx="3">
                  <c:v>Delaware</c:v>
                </c:pt>
                <c:pt idx="4">
                  <c:v>Schuyler</c:v>
                </c:pt>
                <c:pt idx="5">
                  <c:v>Steuben</c:v>
                </c:pt>
                <c:pt idx="6">
                  <c:v>Tioga</c:v>
                </c:pt>
                <c:pt idx="7">
                  <c:v>Tompkins</c:v>
                </c:pt>
              </c:strCache>
            </c:strRef>
          </c:cat>
          <c:val>
            <c:numRef>
              <c:f>'[1]Summary Tables'!$D$20:$K$20</c:f>
              <c:numCache>
                <c:formatCode>General</c:formatCode>
                <c:ptCount val="8"/>
                <c:pt idx="0">
                  <c:v>413119.2534945918</c:v>
                </c:pt>
                <c:pt idx="1">
                  <c:v>229614.79116298846</c:v>
                </c:pt>
                <c:pt idx="2">
                  <c:v>121263.03747889926</c:v>
                </c:pt>
                <c:pt idx="3">
                  <c:v>121380.24608990981</c:v>
                </c:pt>
                <c:pt idx="4">
                  <c:v>63811.462638946541</c:v>
                </c:pt>
                <c:pt idx="5">
                  <c:v>286554.04102402815</c:v>
                </c:pt>
                <c:pt idx="6">
                  <c:v>103778.9945845076</c:v>
                </c:pt>
                <c:pt idx="7">
                  <c:v>207226.41360436589</c:v>
                </c:pt>
              </c:numCache>
            </c:numRef>
          </c:val>
          <c:extLst>
            <c:ext xmlns:c16="http://schemas.microsoft.com/office/drawing/2014/chart" uri="{C3380CC4-5D6E-409C-BE32-E72D297353CC}">
              <c16:uniqueId val="{00000000-CD29-4717-A462-265E46B12125}"/>
            </c:ext>
          </c:extLst>
        </c:ser>
        <c:ser>
          <c:idx val="1"/>
          <c:order val="1"/>
          <c:tx>
            <c:strRef>
              <c:f>'[1]Summary Tables'!$B$25</c:f>
              <c:strCache>
                <c:ptCount val="1"/>
                <c:pt idx="0">
                  <c:v>Stationary Energy Consumption</c:v>
                </c:pt>
              </c:strCache>
            </c:strRef>
          </c:tx>
          <c:spPr>
            <a:solidFill>
              <a:srgbClr val="C00000"/>
            </a:solidFill>
          </c:spPr>
          <c:invertIfNegative val="0"/>
          <c:cat>
            <c:strRef>
              <c:f>'[1]Summary Tables'!$D$19:$K$19</c:f>
              <c:strCache>
                <c:ptCount val="8"/>
                <c:pt idx="0">
                  <c:v>Broome</c:v>
                </c:pt>
                <c:pt idx="1">
                  <c:v>Chemung</c:v>
                </c:pt>
                <c:pt idx="2">
                  <c:v>Chenango</c:v>
                </c:pt>
                <c:pt idx="3">
                  <c:v>Delaware</c:v>
                </c:pt>
                <c:pt idx="4">
                  <c:v>Schuyler</c:v>
                </c:pt>
                <c:pt idx="5">
                  <c:v>Steuben</c:v>
                </c:pt>
                <c:pt idx="6">
                  <c:v>Tioga</c:v>
                </c:pt>
                <c:pt idx="7">
                  <c:v>Tompkins</c:v>
                </c:pt>
              </c:strCache>
            </c:strRef>
          </c:cat>
          <c:val>
            <c:numRef>
              <c:f>'[1]Summary Tables'!$D$25:$K$25</c:f>
              <c:numCache>
                <c:formatCode>General</c:formatCode>
                <c:ptCount val="8"/>
                <c:pt idx="0">
                  <c:v>849133.67818723072</c:v>
                </c:pt>
                <c:pt idx="1">
                  <c:v>480217.3351361411</c:v>
                </c:pt>
                <c:pt idx="2">
                  <c:v>175679.4588578254</c:v>
                </c:pt>
                <c:pt idx="3">
                  <c:v>198143.06851490744</c:v>
                </c:pt>
                <c:pt idx="4">
                  <c:v>336576.02651109116</c:v>
                </c:pt>
                <c:pt idx="5">
                  <c:v>483033.20922275784</c:v>
                </c:pt>
                <c:pt idx="6">
                  <c:v>174222.68616528215</c:v>
                </c:pt>
                <c:pt idx="7">
                  <c:v>335270.11858776672</c:v>
                </c:pt>
              </c:numCache>
            </c:numRef>
          </c:val>
          <c:extLst>
            <c:ext xmlns:c16="http://schemas.microsoft.com/office/drawing/2014/chart" uri="{C3380CC4-5D6E-409C-BE32-E72D297353CC}">
              <c16:uniqueId val="{00000001-CD29-4717-A462-265E46B12125}"/>
            </c:ext>
          </c:extLst>
        </c:ser>
        <c:ser>
          <c:idx val="5"/>
          <c:order val="2"/>
          <c:tx>
            <c:strRef>
              <c:f>'[1]Summary Tables'!$B$29</c:f>
              <c:strCache>
                <c:ptCount val="1"/>
                <c:pt idx="0">
                  <c:v>Mobile Energy Consumption</c:v>
                </c:pt>
              </c:strCache>
            </c:strRef>
          </c:tx>
          <c:spPr>
            <a:solidFill>
              <a:srgbClr val="00B050"/>
            </a:solidFill>
          </c:spPr>
          <c:invertIfNegative val="0"/>
          <c:cat>
            <c:strRef>
              <c:f>'[1]Summary Tables'!$D$19:$K$19</c:f>
              <c:strCache>
                <c:ptCount val="8"/>
                <c:pt idx="0">
                  <c:v>Broome</c:v>
                </c:pt>
                <c:pt idx="1">
                  <c:v>Chemung</c:v>
                </c:pt>
                <c:pt idx="2">
                  <c:v>Chenango</c:v>
                </c:pt>
                <c:pt idx="3">
                  <c:v>Delaware</c:v>
                </c:pt>
                <c:pt idx="4">
                  <c:v>Schuyler</c:v>
                </c:pt>
                <c:pt idx="5">
                  <c:v>Steuben</c:v>
                </c:pt>
                <c:pt idx="6">
                  <c:v>Tioga</c:v>
                </c:pt>
                <c:pt idx="7">
                  <c:v>Tompkins</c:v>
                </c:pt>
              </c:strCache>
            </c:strRef>
          </c:cat>
          <c:val>
            <c:numRef>
              <c:f>'[1]Summary Tables'!$D$29:$K$29</c:f>
              <c:numCache>
                <c:formatCode>General</c:formatCode>
                <c:ptCount val="8"/>
                <c:pt idx="0">
                  <c:v>1113793.0581170209</c:v>
                </c:pt>
                <c:pt idx="1">
                  <c:v>429744.92083280219</c:v>
                </c:pt>
                <c:pt idx="2">
                  <c:v>266071.30899753812</c:v>
                </c:pt>
                <c:pt idx="3">
                  <c:v>317300.14957497304</c:v>
                </c:pt>
                <c:pt idx="4">
                  <c:v>128015.30834662453</c:v>
                </c:pt>
                <c:pt idx="5">
                  <c:v>664109.52436545421</c:v>
                </c:pt>
                <c:pt idx="6">
                  <c:v>314331.00183821475</c:v>
                </c:pt>
                <c:pt idx="7">
                  <c:v>367986.33667437045</c:v>
                </c:pt>
              </c:numCache>
            </c:numRef>
          </c:val>
          <c:extLst>
            <c:ext xmlns:c16="http://schemas.microsoft.com/office/drawing/2014/chart" uri="{C3380CC4-5D6E-409C-BE32-E72D297353CC}">
              <c16:uniqueId val="{00000002-CD29-4717-A462-265E46B12125}"/>
            </c:ext>
          </c:extLst>
        </c:ser>
        <c:ser>
          <c:idx val="11"/>
          <c:order val="3"/>
          <c:tx>
            <c:strRef>
              <c:f>'[1]Summary Tables'!$B$36</c:f>
              <c:strCache>
                <c:ptCount val="1"/>
                <c:pt idx="0">
                  <c:v>Waste</c:v>
                </c:pt>
              </c:strCache>
            </c:strRef>
          </c:tx>
          <c:spPr>
            <a:solidFill>
              <a:schemeClr val="accent6">
                <a:lumMod val="50000"/>
              </a:schemeClr>
            </a:solidFill>
          </c:spPr>
          <c:invertIfNegative val="0"/>
          <c:cat>
            <c:strRef>
              <c:f>'[1]Summary Tables'!$D$19:$K$19</c:f>
              <c:strCache>
                <c:ptCount val="8"/>
                <c:pt idx="0">
                  <c:v>Broome</c:v>
                </c:pt>
                <c:pt idx="1">
                  <c:v>Chemung</c:v>
                </c:pt>
                <c:pt idx="2">
                  <c:v>Chenango</c:v>
                </c:pt>
                <c:pt idx="3">
                  <c:v>Delaware</c:v>
                </c:pt>
                <c:pt idx="4">
                  <c:v>Schuyler</c:v>
                </c:pt>
                <c:pt idx="5">
                  <c:v>Steuben</c:v>
                </c:pt>
                <c:pt idx="6">
                  <c:v>Tioga</c:v>
                </c:pt>
                <c:pt idx="7">
                  <c:v>Tompkins</c:v>
                </c:pt>
              </c:strCache>
            </c:strRef>
          </c:cat>
          <c:val>
            <c:numRef>
              <c:f>'[1]Summary Tables'!$D$36:$K$36</c:f>
              <c:numCache>
                <c:formatCode>General</c:formatCode>
                <c:ptCount val="8"/>
                <c:pt idx="0">
                  <c:v>175148.180024834</c:v>
                </c:pt>
                <c:pt idx="1">
                  <c:v>34073.694705895563</c:v>
                </c:pt>
                <c:pt idx="2">
                  <c:v>42559.108878245839</c:v>
                </c:pt>
                <c:pt idx="3">
                  <c:v>10609.13132745451</c:v>
                </c:pt>
                <c:pt idx="4">
                  <c:v>6254.1762766886677</c:v>
                </c:pt>
                <c:pt idx="5">
                  <c:v>47799.10555549166</c:v>
                </c:pt>
                <c:pt idx="6">
                  <c:v>21001.015740856034</c:v>
                </c:pt>
                <c:pt idx="7">
                  <c:v>35538.080638501357</c:v>
                </c:pt>
              </c:numCache>
            </c:numRef>
          </c:val>
          <c:extLst>
            <c:ext xmlns:c16="http://schemas.microsoft.com/office/drawing/2014/chart" uri="{C3380CC4-5D6E-409C-BE32-E72D297353CC}">
              <c16:uniqueId val="{00000003-CD29-4717-A462-265E46B12125}"/>
            </c:ext>
          </c:extLst>
        </c:ser>
        <c:ser>
          <c:idx val="15"/>
          <c:order val="4"/>
          <c:tx>
            <c:strRef>
              <c:f>'[1]Summary Tables'!$B$40</c:f>
              <c:strCache>
                <c:ptCount val="1"/>
                <c:pt idx="0">
                  <c:v>Industrial Processes</c:v>
                </c:pt>
              </c:strCache>
            </c:strRef>
          </c:tx>
          <c:spPr>
            <a:solidFill>
              <a:srgbClr val="FFFF00"/>
            </a:solidFill>
          </c:spPr>
          <c:invertIfNegative val="0"/>
          <c:cat>
            <c:strRef>
              <c:f>'[1]Summary Tables'!$D$19:$K$19</c:f>
              <c:strCache>
                <c:ptCount val="8"/>
                <c:pt idx="0">
                  <c:v>Broome</c:v>
                </c:pt>
                <c:pt idx="1">
                  <c:v>Chemung</c:v>
                </c:pt>
                <c:pt idx="2">
                  <c:v>Chenango</c:v>
                </c:pt>
                <c:pt idx="3">
                  <c:v>Delaware</c:v>
                </c:pt>
                <c:pt idx="4">
                  <c:v>Schuyler</c:v>
                </c:pt>
                <c:pt idx="5">
                  <c:v>Steuben</c:v>
                </c:pt>
                <c:pt idx="6">
                  <c:v>Tioga</c:v>
                </c:pt>
                <c:pt idx="7">
                  <c:v>Tompkins</c:v>
                </c:pt>
              </c:strCache>
            </c:strRef>
          </c:cat>
          <c:val>
            <c:numRef>
              <c:f>'[1]Summary Tables'!$D$40:$K$40</c:f>
              <c:numCache>
                <c:formatCode>General</c:formatCode>
                <c:ptCount val="8"/>
                <c:pt idx="0">
                  <c:v>74458.598329605666</c:v>
                </c:pt>
                <c:pt idx="1">
                  <c:v>58124.370835587593</c:v>
                </c:pt>
                <c:pt idx="2">
                  <c:v>18736.025263626649</c:v>
                </c:pt>
                <c:pt idx="3">
                  <c:v>17809.190168766097</c:v>
                </c:pt>
                <c:pt idx="4">
                  <c:v>6808.5447116647883</c:v>
                </c:pt>
                <c:pt idx="5">
                  <c:v>35969.144920889514</c:v>
                </c:pt>
                <c:pt idx="6">
                  <c:v>18976.549549357376</c:v>
                </c:pt>
                <c:pt idx="7">
                  <c:v>37698.46999375907</c:v>
                </c:pt>
              </c:numCache>
            </c:numRef>
          </c:val>
          <c:extLst>
            <c:ext xmlns:c16="http://schemas.microsoft.com/office/drawing/2014/chart" uri="{C3380CC4-5D6E-409C-BE32-E72D297353CC}">
              <c16:uniqueId val="{00000004-CD29-4717-A462-265E46B12125}"/>
            </c:ext>
          </c:extLst>
        </c:ser>
        <c:ser>
          <c:idx val="16"/>
          <c:order val="5"/>
          <c:tx>
            <c:strRef>
              <c:f>'[1]Summary Tables'!$B$41</c:f>
              <c:strCache>
                <c:ptCount val="1"/>
                <c:pt idx="0">
                  <c:v>Agriculture</c:v>
                </c:pt>
              </c:strCache>
            </c:strRef>
          </c:tx>
          <c:spPr>
            <a:solidFill>
              <a:srgbClr val="0070C0"/>
            </a:solidFill>
          </c:spPr>
          <c:invertIfNegative val="0"/>
          <c:cat>
            <c:strRef>
              <c:f>'[1]Summary Tables'!$D$19:$K$19</c:f>
              <c:strCache>
                <c:ptCount val="8"/>
                <c:pt idx="0">
                  <c:v>Broome</c:v>
                </c:pt>
                <c:pt idx="1">
                  <c:v>Chemung</c:v>
                </c:pt>
                <c:pt idx="2">
                  <c:v>Chenango</c:v>
                </c:pt>
                <c:pt idx="3">
                  <c:v>Delaware</c:v>
                </c:pt>
                <c:pt idx="4">
                  <c:v>Schuyler</c:v>
                </c:pt>
                <c:pt idx="5">
                  <c:v>Steuben</c:v>
                </c:pt>
                <c:pt idx="6">
                  <c:v>Tioga</c:v>
                </c:pt>
                <c:pt idx="7">
                  <c:v>Tompkins</c:v>
                </c:pt>
              </c:strCache>
            </c:strRef>
          </c:cat>
          <c:val>
            <c:numRef>
              <c:f>'[1]Summary Tables'!$D$41:$K$41</c:f>
              <c:numCache>
                <c:formatCode>General</c:formatCode>
                <c:ptCount val="8"/>
                <c:pt idx="0">
                  <c:v>47684.949189445542</c:v>
                </c:pt>
                <c:pt idx="1">
                  <c:v>27598.662765700486</c:v>
                </c:pt>
                <c:pt idx="2">
                  <c:v>114366.66587887678</c:v>
                </c:pt>
                <c:pt idx="3">
                  <c:v>90368.516781306622</c:v>
                </c:pt>
                <c:pt idx="4">
                  <c:v>38648.494401468219</c:v>
                </c:pt>
                <c:pt idx="5">
                  <c:v>192276.0219151178</c:v>
                </c:pt>
                <c:pt idx="6">
                  <c:v>60525.819770928356</c:v>
                </c:pt>
                <c:pt idx="7">
                  <c:v>79919.436837462345</c:v>
                </c:pt>
              </c:numCache>
            </c:numRef>
          </c:val>
          <c:extLst>
            <c:ext xmlns:c16="http://schemas.microsoft.com/office/drawing/2014/chart" uri="{C3380CC4-5D6E-409C-BE32-E72D297353CC}">
              <c16:uniqueId val="{00000005-CD29-4717-A462-265E46B12125}"/>
            </c:ext>
          </c:extLst>
        </c:ser>
        <c:ser>
          <c:idx val="17"/>
          <c:order val="6"/>
          <c:tx>
            <c:strRef>
              <c:f>'[1]Summary Tables'!$B$42</c:f>
              <c:strCache>
                <c:ptCount val="1"/>
                <c:pt idx="0">
                  <c:v>LULUCF</c:v>
                </c:pt>
              </c:strCache>
            </c:strRef>
          </c:tx>
          <c:spPr>
            <a:solidFill>
              <a:schemeClr val="tx1"/>
            </a:solidFill>
          </c:spPr>
          <c:invertIfNegative val="0"/>
          <c:cat>
            <c:strRef>
              <c:f>'[1]Summary Tables'!$D$19:$K$19</c:f>
              <c:strCache>
                <c:ptCount val="8"/>
                <c:pt idx="0">
                  <c:v>Broome</c:v>
                </c:pt>
                <c:pt idx="1">
                  <c:v>Chemung</c:v>
                </c:pt>
                <c:pt idx="2">
                  <c:v>Chenango</c:v>
                </c:pt>
                <c:pt idx="3">
                  <c:v>Delaware</c:v>
                </c:pt>
                <c:pt idx="4">
                  <c:v>Schuyler</c:v>
                </c:pt>
                <c:pt idx="5">
                  <c:v>Steuben</c:v>
                </c:pt>
                <c:pt idx="6">
                  <c:v>Tioga</c:v>
                </c:pt>
                <c:pt idx="7">
                  <c:v>Tompkins</c:v>
                </c:pt>
              </c:strCache>
            </c:strRef>
          </c:cat>
          <c:val>
            <c:numRef>
              <c:f>'[1]Summary Tables'!$D$42:$K$42</c:f>
              <c:numCache>
                <c:formatCode>General</c:formatCode>
                <c:ptCount val="8"/>
                <c:pt idx="0">
                  <c:v>415668.00241119863</c:v>
                </c:pt>
                <c:pt idx="1">
                  <c:v>192002.6816620022</c:v>
                </c:pt>
                <c:pt idx="2">
                  <c:v>-2612112.9450415969</c:v>
                </c:pt>
                <c:pt idx="3">
                  <c:v>-2371520.7117007971</c:v>
                </c:pt>
                <c:pt idx="4">
                  <c:v>-1670943.7371572009</c:v>
                </c:pt>
                <c:pt idx="5">
                  <c:v>-1078994.8133228004</c:v>
                </c:pt>
                <c:pt idx="6">
                  <c:v>-434566.98248920141</c:v>
                </c:pt>
                <c:pt idx="7">
                  <c:v>637963.83185040054</c:v>
                </c:pt>
              </c:numCache>
            </c:numRef>
          </c:val>
          <c:extLst>
            <c:ext xmlns:c16="http://schemas.microsoft.com/office/drawing/2014/chart" uri="{C3380CC4-5D6E-409C-BE32-E72D297353CC}">
              <c16:uniqueId val="{00000006-CD29-4717-A462-265E46B12125}"/>
            </c:ext>
          </c:extLst>
        </c:ser>
        <c:dLbls>
          <c:showLegendKey val="0"/>
          <c:showVal val="0"/>
          <c:showCatName val="0"/>
          <c:showSerName val="0"/>
          <c:showPercent val="0"/>
          <c:showBubbleSize val="0"/>
        </c:dLbls>
        <c:gapWidth val="150"/>
        <c:axId val="871613152"/>
        <c:axId val="871613544"/>
      </c:barChart>
      <c:catAx>
        <c:axId val="871613152"/>
        <c:scaling>
          <c:orientation val="minMax"/>
        </c:scaling>
        <c:delete val="0"/>
        <c:axPos val="b"/>
        <c:numFmt formatCode="General" sourceLinked="0"/>
        <c:majorTickMark val="none"/>
        <c:minorTickMark val="none"/>
        <c:tickLblPos val="nextTo"/>
        <c:crossAx val="871613544"/>
        <c:crosses val="autoZero"/>
        <c:auto val="1"/>
        <c:lblAlgn val="ctr"/>
        <c:lblOffset val="100"/>
        <c:noMultiLvlLbl val="0"/>
      </c:catAx>
      <c:valAx>
        <c:axId val="871613544"/>
        <c:scaling>
          <c:orientation val="minMax"/>
        </c:scaling>
        <c:delete val="0"/>
        <c:axPos val="l"/>
        <c:title>
          <c:tx>
            <c:rich>
              <a:bodyPr rot="-5400000" vert="horz"/>
              <a:lstStyle/>
              <a:p>
                <a:pPr>
                  <a:defRPr/>
                </a:pPr>
                <a:r>
                  <a:rPr lang="en-US"/>
                  <a:t>MT CO2e</a:t>
                </a:r>
              </a:p>
            </c:rich>
          </c:tx>
          <c:overlay val="0"/>
        </c:title>
        <c:numFmt formatCode="General" sourceLinked="1"/>
        <c:majorTickMark val="none"/>
        <c:minorTickMark val="none"/>
        <c:tickLblPos val="nextTo"/>
        <c:crossAx val="871613152"/>
        <c:crosses val="autoZero"/>
        <c:crossBetween val="between"/>
      </c:valAx>
    </c:plotArea>
    <c:legend>
      <c:legendPos val="r"/>
      <c:layout>
        <c:manualLayout>
          <c:xMode val="edge"/>
          <c:yMode val="edge"/>
          <c:x val="0.85363829478125197"/>
          <c:y val="0.19514627744140112"/>
          <c:w val="0.14479675979899209"/>
          <c:h val="0.67130790261937634"/>
        </c:manualLayout>
      </c:layout>
      <c:overlay val="0"/>
    </c:legend>
    <c:plotVisOnly val="1"/>
    <c:dispBlanksAs val="gap"/>
    <c:showDLblsOverMax val="0"/>
  </c:chart>
  <c:spPr>
    <a:ln>
      <a:noFill/>
    </a:ln>
  </c:spPr>
  <c:printSettings>
    <c:headerFooter/>
    <c:pageMargins b="0.75000000000000033" l="0.70000000000000029" r="0.70000000000000029" t="0.75000000000000033" header="0.30000000000000016" footer="0.30000000000000016"/>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Total Emissions</a:t>
            </a:r>
            <a:r>
              <a:rPr lang="en-US" baseline="0"/>
              <a:t> by County</a:t>
            </a:r>
            <a:endParaRPr lang="en-US"/>
          </a:p>
        </c:rich>
      </c:tx>
      <c:overlay val="0"/>
    </c:title>
    <c:autoTitleDeleted val="0"/>
    <c:plotArea>
      <c:layout/>
      <c:barChart>
        <c:barDir val="col"/>
        <c:grouping val="stacked"/>
        <c:varyColors val="0"/>
        <c:ser>
          <c:idx val="0"/>
          <c:order val="0"/>
          <c:tx>
            <c:strRef>
              <c:f>'[1]Summary Tables'!$B$43</c:f>
              <c:strCache>
                <c:ptCount val="1"/>
                <c:pt idx="0">
                  <c:v>Total Scope 1</c:v>
                </c:pt>
              </c:strCache>
            </c:strRef>
          </c:tx>
          <c:invertIfNegative val="0"/>
          <c:cat>
            <c:strRef>
              <c:f>'[1]Summary Tables'!$D$19:$K$19</c:f>
              <c:strCache>
                <c:ptCount val="8"/>
                <c:pt idx="0">
                  <c:v>Broome</c:v>
                </c:pt>
                <c:pt idx="1">
                  <c:v>Chemung</c:v>
                </c:pt>
                <c:pt idx="2">
                  <c:v>Chenango</c:v>
                </c:pt>
                <c:pt idx="3">
                  <c:v>Delaware</c:v>
                </c:pt>
                <c:pt idx="4">
                  <c:v>Schuyler</c:v>
                </c:pt>
                <c:pt idx="5">
                  <c:v>Steuben</c:v>
                </c:pt>
                <c:pt idx="6">
                  <c:v>Tioga</c:v>
                </c:pt>
                <c:pt idx="7">
                  <c:v>Tompkins</c:v>
                </c:pt>
              </c:strCache>
            </c:strRef>
          </c:cat>
          <c:val>
            <c:numRef>
              <c:f>'[1]Summary Tables'!$D$43:$K$43</c:f>
              <c:numCache>
                <c:formatCode>General</c:formatCode>
                <c:ptCount val="8"/>
                <c:pt idx="0">
                  <c:v>2213865.6944996314</c:v>
                </c:pt>
                <c:pt idx="1">
                  <c:v>1075878.0647359439</c:v>
                </c:pt>
                <c:pt idx="2">
                  <c:v>598706.93195915711</c:v>
                </c:pt>
                <c:pt idx="3">
                  <c:v>641110.95772802632</c:v>
                </c:pt>
                <c:pt idx="4">
                  <c:v>534338.39032929006</c:v>
                </c:pt>
                <c:pt idx="5">
                  <c:v>1469605.8464986603</c:v>
                </c:pt>
                <c:pt idx="6">
                  <c:v>589275.60261335084</c:v>
                </c:pt>
                <c:pt idx="7">
                  <c:v>875064.96574385907</c:v>
                </c:pt>
              </c:numCache>
            </c:numRef>
          </c:val>
          <c:extLst>
            <c:ext xmlns:c16="http://schemas.microsoft.com/office/drawing/2014/chart" uri="{C3380CC4-5D6E-409C-BE32-E72D297353CC}">
              <c16:uniqueId val="{00000000-1ACE-4845-A288-671296688BF4}"/>
            </c:ext>
          </c:extLst>
        </c:ser>
        <c:ser>
          <c:idx val="1"/>
          <c:order val="1"/>
          <c:tx>
            <c:strRef>
              <c:f>'[1]Summary Tables'!$B$44</c:f>
              <c:strCache>
                <c:ptCount val="1"/>
                <c:pt idx="0">
                  <c:v>Total Scope 2</c:v>
                </c:pt>
              </c:strCache>
            </c:strRef>
          </c:tx>
          <c:invertIfNegative val="0"/>
          <c:cat>
            <c:strRef>
              <c:f>'[1]Summary Tables'!$D$19:$K$19</c:f>
              <c:strCache>
                <c:ptCount val="8"/>
                <c:pt idx="0">
                  <c:v>Broome</c:v>
                </c:pt>
                <c:pt idx="1">
                  <c:v>Chemung</c:v>
                </c:pt>
                <c:pt idx="2">
                  <c:v>Chenango</c:v>
                </c:pt>
                <c:pt idx="3">
                  <c:v>Delaware</c:v>
                </c:pt>
                <c:pt idx="4">
                  <c:v>Schuyler</c:v>
                </c:pt>
                <c:pt idx="5">
                  <c:v>Steuben</c:v>
                </c:pt>
                <c:pt idx="6">
                  <c:v>Tioga</c:v>
                </c:pt>
                <c:pt idx="7">
                  <c:v>Tompkins</c:v>
                </c:pt>
              </c:strCache>
            </c:strRef>
          </c:cat>
          <c:val>
            <c:numRef>
              <c:f>'[1]Summary Tables'!$D$44:$K$44</c:f>
              <c:numCache>
                <c:formatCode>General</c:formatCode>
                <c:ptCount val="8"/>
                <c:pt idx="0">
                  <c:v>413119.2534945918</c:v>
                </c:pt>
                <c:pt idx="1">
                  <c:v>229614.79116298846</c:v>
                </c:pt>
                <c:pt idx="2">
                  <c:v>121263.03747889926</c:v>
                </c:pt>
                <c:pt idx="3">
                  <c:v>121380.24608990981</c:v>
                </c:pt>
                <c:pt idx="4">
                  <c:v>63811.462638946541</c:v>
                </c:pt>
                <c:pt idx="5">
                  <c:v>286554.04102402815</c:v>
                </c:pt>
                <c:pt idx="6">
                  <c:v>103778.9945845076</c:v>
                </c:pt>
                <c:pt idx="7">
                  <c:v>207226.41360436589</c:v>
                </c:pt>
              </c:numCache>
            </c:numRef>
          </c:val>
          <c:extLst>
            <c:ext xmlns:c16="http://schemas.microsoft.com/office/drawing/2014/chart" uri="{C3380CC4-5D6E-409C-BE32-E72D297353CC}">
              <c16:uniqueId val="{00000001-1ACE-4845-A288-671296688BF4}"/>
            </c:ext>
          </c:extLst>
        </c:ser>
        <c:ser>
          <c:idx val="2"/>
          <c:order val="2"/>
          <c:tx>
            <c:strRef>
              <c:f>'[1]Summary Tables'!$B$45</c:f>
              <c:strCache>
                <c:ptCount val="1"/>
                <c:pt idx="0">
                  <c:v>Total Scope 3</c:v>
                </c:pt>
              </c:strCache>
            </c:strRef>
          </c:tx>
          <c:invertIfNegative val="0"/>
          <c:cat>
            <c:strRef>
              <c:f>'[1]Summary Tables'!$D$19:$K$19</c:f>
              <c:strCache>
                <c:ptCount val="8"/>
                <c:pt idx="0">
                  <c:v>Broome</c:v>
                </c:pt>
                <c:pt idx="1">
                  <c:v>Chemung</c:v>
                </c:pt>
                <c:pt idx="2">
                  <c:v>Chenango</c:v>
                </c:pt>
                <c:pt idx="3">
                  <c:v>Delaware</c:v>
                </c:pt>
                <c:pt idx="4">
                  <c:v>Schuyler</c:v>
                </c:pt>
                <c:pt idx="5">
                  <c:v>Steuben</c:v>
                </c:pt>
                <c:pt idx="6">
                  <c:v>Tioga</c:v>
                </c:pt>
                <c:pt idx="7">
                  <c:v>Tompkins</c:v>
                </c:pt>
              </c:strCache>
            </c:strRef>
          </c:cat>
          <c:val>
            <c:numRef>
              <c:f>'[1]Summary Tables'!$D$45:$K$45</c:f>
              <c:numCache>
                <c:formatCode>General</c:formatCode>
                <c:ptCount val="8"/>
                <c:pt idx="0">
                  <c:v>173595.62920777168</c:v>
                </c:pt>
                <c:pt idx="1">
                  <c:v>44149.761747514422</c:v>
                </c:pt>
                <c:pt idx="2">
                  <c:v>37648.288520116839</c:v>
                </c:pt>
                <c:pt idx="3">
                  <c:v>5941.2397969945087</c:v>
                </c:pt>
                <c:pt idx="4">
                  <c:v>4469.6174116776674</c:v>
                </c:pt>
                <c:pt idx="5">
                  <c:v>38168.53901526166</c:v>
                </c:pt>
                <c:pt idx="6">
                  <c:v>16027.152579231033</c:v>
                </c:pt>
                <c:pt idx="7">
                  <c:v>43556.147064306206</c:v>
                </c:pt>
              </c:numCache>
            </c:numRef>
          </c:val>
          <c:extLst>
            <c:ext xmlns:c16="http://schemas.microsoft.com/office/drawing/2014/chart" uri="{C3380CC4-5D6E-409C-BE32-E72D297353CC}">
              <c16:uniqueId val="{00000002-1ACE-4845-A288-671296688BF4}"/>
            </c:ext>
          </c:extLst>
        </c:ser>
        <c:dLbls>
          <c:showLegendKey val="0"/>
          <c:showVal val="0"/>
          <c:showCatName val="0"/>
          <c:showSerName val="0"/>
          <c:showPercent val="0"/>
          <c:showBubbleSize val="0"/>
        </c:dLbls>
        <c:gapWidth val="55"/>
        <c:overlap val="100"/>
        <c:axId val="871614328"/>
        <c:axId val="871614720"/>
      </c:barChart>
      <c:catAx>
        <c:axId val="871614328"/>
        <c:scaling>
          <c:orientation val="minMax"/>
        </c:scaling>
        <c:delete val="0"/>
        <c:axPos val="b"/>
        <c:numFmt formatCode="General" sourceLinked="0"/>
        <c:majorTickMark val="none"/>
        <c:minorTickMark val="none"/>
        <c:tickLblPos val="nextTo"/>
        <c:crossAx val="871614720"/>
        <c:crosses val="autoZero"/>
        <c:auto val="1"/>
        <c:lblAlgn val="ctr"/>
        <c:lblOffset val="100"/>
        <c:noMultiLvlLbl val="0"/>
      </c:catAx>
      <c:valAx>
        <c:axId val="871614720"/>
        <c:scaling>
          <c:orientation val="minMax"/>
        </c:scaling>
        <c:delete val="0"/>
        <c:axPos val="l"/>
        <c:title>
          <c:tx>
            <c:rich>
              <a:bodyPr rot="-5400000" vert="horz"/>
              <a:lstStyle/>
              <a:p>
                <a:pPr>
                  <a:defRPr/>
                </a:pPr>
                <a:r>
                  <a:rPr lang="en-US"/>
                  <a:t>MT CO2e</a:t>
                </a:r>
              </a:p>
            </c:rich>
          </c:tx>
          <c:overlay val="0"/>
        </c:title>
        <c:numFmt formatCode="General" sourceLinked="1"/>
        <c:majorTickMark val="none"/>
        <c:minorTickMark val="none"/>
        <c:tickLblPos val="nextTo"/>
        <c:crossAx val="871614328"/>
        <c:crosses val="autoZero"/>
        <c:crossBetween val="between"/>
      </c:valAx>
    </c:plotArea>
    <c:legend>
      <c:legendPos val="r"/>
      <c:overlay val="0"/>
    </c:legend>
    <c:plotVisOnly val="1"/>
    <c:dispBlanksAs val="gap"/>
    <c:showDLblsOverMax val="0"/>
  </c:chart>
  <c:spPr>
    <a:ln>
      <a:noFill/>
    </a:ln>
  </c:spPr>
  <c:printSettings>
    <c:headerFooter/>
    <c:pageMargins b="0.75000000000000033" l="0.70000000000000029" r="0.70000000000000029" t="0.75000000000000033" header="0.30000000000000016" footer="0.30000000000000016"/>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Total Energy</a:t>
            </a:r>
            <a:r>
              <a:rPr lang="en-US" baseline="0"/>
              <a:t> Use by County</a:t>
            </a:r>
            <a:endParaRPr lang="en-US"/>
          </a:p>
        </c:rich>
      </c:tx>
      <c:overlay val="0"/>
    </c:title>
    <c:autoTitleDeleted val="0"/>
    <c:plotArea>
      <c:layout/>
      <c:barChart>
        <c:barDir val="col"/>
        <c:grouping val="clustered"/>
        <c:varyColors val="0"/>
        <c:ser>
          <c:idx val="0"/>
          <c:order val="0"/>
          <c:tx>
            <c:strRef>
              <c:f>'[1]Summary Tables'!$AQ$6</c:f>
              <c:strCache>
                <c:ptCount val="1"/>
                <c:pt idx="0">
                  <c:v>Total</c:v>
                </c:pt>
              </c:strCache>
            </c:strRef>
          </c:tx>
          <c:spPr>
            <a:solidFill>
              <a:schemeClr val="accent3">
                <a:lumMod val="75000"/>
              </a:schemeClr>
            </a:solidFill>
          </c:spPr>
          <c:invertIfNegative val="0"/>
          <c:cat>
            <c:strRef>
              <c:f>'[1]Summary Tables'!$AC$7:$AC$14</c:f>
              <c:strCache>
                <c:ptCount val="8"/>
                <c:pt idx="0">
                  <c:v>Broome</c:v>
                </c:pt>
                <c:pt idx="1">
                  <c:v>Chemung</c:v>
                </c:pt>
                <c:pt idx="2">
                  <c:v>Chenango</c:v>
                </c:pt>
                <c:pt idx="3">
                  <c:v>Delaware</c:v>
                </c:pt>
                <c:pt idx="4">
                  <c:v>Schuyler</c:v>
                </c:pt>
                <c:pt idx="5">
                  <c:v>Steuben</c:v>
                </c:pt>
                <c:pt idx="6">
                  <c:v>Tioga</c:v>
                </c:pt>
                <c:pt idx="7">
                  <c:v>Tompkins</c:v>
                </c:pt>
              </c:strCache>
            </c:strRef>
          </c:cat>
          <c:val>
            <c:numRef>
              <c:f>'[1]Summary Tables'!$AQ$7:$AQ$14</c:f>
              <c:numCache>
                <c:formatCode>General</c:formatCode>
                <c:ptCount val="8"/>
                <c:pt idx="0">
                  <c:v>38484233.151797801</c:v>
                </c:pt>
                <c:pt idx="1">
                  <c:v>19130549.056815136</c:v>
                </c:pt>
                <c:pt idx="2">
                  <c:v>9402022.4268440101</c:v>
                </c:pt>
                <c:pt idx="3">
                  <c:v>10528055.855248699</c:v>
                </c:pt>
                <c:pt idx="4">
                  <c:v>7095171.376091538</c:v>
                </c:pt>
                <c:pt idx="5">
                  <c:v>23627074.651808906</c:v>
                </c:pt>
                <c:pt idx="6">
                  <c:v>9444825.7703452632</c:v>
                </c:pt>
                <c:pt idx="7">
                  <c:v>15005957.870367965</c:v>
                </c:pt>
              </c:numCache>
            </c:numRef>
          </c:val>
          <c:extLst>
            <c:ext xmlns:c16="http://schemas.microsoft.com/office/drawing/2014/chart" uri="{C3380CC4-5D6E-409C-BE32-E72D297353CC}">
              <c16:uniqueId val="{00000000-3971-4CCB-8330-19B87D1D0045}"/>
            </c:ext>
          </c:extLst>
        </c:ser>
        <c:dLbls>
          <c:showLegendKey val="0"/>
          <c:showVal val="0"/>
          <c:showCatName val="0"/>
          <c:showSerName val="0"/>
          <c:showPercent val="0"/>
          <c:showBubbleSize val="0"/>
        </c:dLbls>
        <c:gapWidth val="150"/>
        <c:axId val="881284216"/>
        <c:axId val="881284608"/>
      </c:barChart>
      <c:catAx>
        <c:axId val="881284216"/>
        <c:scaling>
          <c:orientation val="minMax"/>
        </c:scaling>
        <c:delete val="0"/>
        <c:axPos val="b"/>
        <c:numFmt formatCode="General" sourceLinked="0"/>
        <c:majorTickMark val="out"/>
        <c:minorTickMark val="none"/>
        <c:tickLblPos val="nextTo"/>
        <c:crossAx val="881284608"/>
        <c:crosses val="autoZero"/>
        <c:auto val="1"/>
        <c:lblAlgn val="ctr"/>
        <c:lblOffset val="100"/>
        <c:noMultiLvlLbl val="0"/>
      </c:catAx>
      <c:valAx>
        <c:axId val="881284608"/>
        <c:scaling>
          <c:orientation val="minMax"/>
        </c:scaling>
        <c:delete val="0"/>
        <c:axPos val="l"/>
        <c:title>
          <c:tx>
            <c:rich>
              <a:bodyPr rot="-5400000" vert="horz"/>
              <a:lstStyle/>
              <a:p>
                <a:pPr>
                  <a:defRPr/>
                </a:pPr>
                <a:r>
                  <a:rPr lang="en-US"/>
                  <a:t>MMBtu</a:t>
                </a:r>
              </a:p>
            </c:rich>
          </c:tx>
          <c:overlay val="0"/>
        </c:title>
        <c:numFmt formatCode="General" sourceLinked="1"/>
        <c:majorTickMark val="out"/>
        <c:minorTickMark val="none"/>
        <c:tickLblPos val="nextTo"/>
        <c:crossAx val="881284216"/>
        <c:crosses val="autoZero"/>
        <c:crossBetween val="between"/>
      </c:valAx>
    </c:plotArea>
    <c:plotVisOnly val="1"/>
    <c:dispBlanksAs val="gap"/>
    <c:showDLblsOverMax val="0"/>
  </c:chart>
  <c:spPr>
    <a:ln>
      <a:noFill/>
    </a:ln>
  </c:spPr>
  <c:printSettings>
    <c:headerFooter/>
    <c:pageMargins b="0.75000000000000033" l="0.70000000000000029" r="0.70000000000000029" t="0.75000000000000033" header="0.30000000000000016" footer="0.30000000000000016"/>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Energy Use by County and Fuel</a:t>
            </a:r>
          </a:p>
        </c:rich>
      </c:tx>
      <c:overlay val="0"/>
    </c:title>
    <c:autoTitleDeleted val="0"/>
    <c:plotArea>
      <c:layout/>
      <c:barChart>
        <c:barDir val="col"/>
        <c:grouping val="clustered"/>
        <c:varyColors val="0"/>
        <c:ser>
          <c:idx val="0"/>
          <c:order val="0"/>
          <c:tx>
            <c:strRef>
              <c:f>'[1]Summary Tables'!$P$6</c:f>
              <c:strCache>
                <c:ptCount val="1"/>
                <c:pt idx="0">
                  <c:v>Electricity</c:v>
                </c:pt>
              </c:strCache>
            </c:strRef>
          </c:tx>
          <c:invertIfNegative val="0"/>
          <c:cat>
            <c:strRef>
              <c:f>'[1]Summary Tables'!$O$7:$O$14</c:f>
              <c:strCache>
                <c:ptCount val="8"/>
                <c:pt idx="0">
                  <c:v>Broome County</c:v>
                </c:pt>
                <c:pt idx="1">
                  <c:v>Chemung County</c:v>
                </c:pt>
                <c:pt idx="2">
                  <c:v>Chenango County</c:v>
                </c:pt>
                <c:pt idx="3">
                  <c:v>Delaware County</c:v>
                </c:pt>
                <c:pt idx="4">
                  <c:v>Schuyler County</c:v>
                </c:pt>
                <c:pt idx="5">
                  <c:v>Steuben County</c:v>
                </c:pt>
                <c:pt idx="6">
                  <c:v>Tioga County</c:v>
                </c:pt>
                <c:pt idx="7">
                  <c:v>Tompkins County</c:v>
                </c:pt>
              </c:strCache>
            </c:strRef>
          </c:cat>
          <c:val>
            <c:numRef>
              <c:f>'[1]Summary Tables'!$P$7:$P$14</c:f>
              <c:numCache>
                <c:formatCode>General</c:formatCode>
                <c:ptCount val="8"/>
                <c:pt idx="0">
                  <c:v>6210718.2487999992</c:v>
                </c:pt>
                <c:pt idx="1">
                  <c:v>3451963.9586080005</c:v>
                </c:pt>
                <c:pt idx="2">
                  <c:v>1823034.2774013982</c:v>
                </c:pt>
                <c:pt idx="3">
                  <c:v>1824796.3585756882</c:v>
                </c:pt>
                <c:pt idx="4">
                  <c:v>959323.51770555484</c:v>
                </c:pt>
                <c:pt idx="5">
                  <c:v>4307972.5691811983</c:v>
                </c:pt>
                <c:pt idx="6">
                  <c:v>1560184.1116237289</c:v>
                </c:pt>
                <c:pt idx="7">
                  <c:v>3115383.4097999996</c:v>
                </c:pt>
              </c:numCache>
            </c:numRef>
          </c:val>
          <c:extLst>
            <c:ext xmlns:c16="http://schemas.microsoft.com/office/drawing/2014/chart" uri="{C3380CC4-5D6E-409C-BE32-E72D297353CC}">
              <c16:uniqueId val="{00000000-F9F8-4BA8-9AF7-30BDF1C37174}"/>
            </c:ext>
          </c:extLst>
        </c:ser>
        <c:ser>
          <c:idx val="1"/>
          <c:order val="1"/>
          <c:tx>
            <c:strRef>
              <c:f>'[1]Summary Tables'!$Q$6</c:f>
              <c:strCache>
                <c:ptCount val="1"/>
                <c:pt idx="0">
                  <c:v>Natural Gas</c:v>
                </c:pt>
              </c:strCache>
            </c:strRef>
          </c:tx>
          <c:invertIfNegative val="0"/>
          <c:cat>
            <c:strRef>
              <c:f>'[1]Summary Tables'!$O$7:$O$14</c:f>
              <c:strCache>
                <c:ptCount val="8"/>
                <c:pt idx="0">
                  <c:v>Broome County</c:v>
                </c:pt>
                <c:pt idx="1">
                  <c:v>Chemung County</c:v>
                </c:pt>
                <c:pt idx="2">
                  <c:v>Chenango County</c:v>
                </c:pt>
                <c:pt idx="3">
                  <c:v>Delaware County</c:v>
                </c:pt>
                <c:pt idx="4">
                  <c:v>Schuyler County</c:v>
                </c:pt>
                <c:pt idx="5">
                  <c:v>Steuben County</c:v>
                </c:pt>
                <c:pt idx="6">
                  <c:v>Tioga County</c:v>
                </c:pt>
                <c:pt idx="7">
                  <c:v>Tompkins County</c:v>
                </c:pt>
              </c:strCache>
            </c:strRef>
          </c:cat>
          <c:val>
            <c:numRef>
              <c:f>'[1]Summary Tables'!$Q$7:$Q$14</c:f>
              <c:numCache>
                <c:formatCode>General</c:formatCode>
                <c:ptCount val="8"/>
                <c:pt idx="0">
                  <c:v>11603969.666024953</c:v>
                </c:pt>
                <c:pt idx="1">
                  <c:v>7433784.3831219021</c:v>
                </c:pt>
                <c:pt idx="2">
                  <c:v>1139743.375292887</c:v>
                </c:pt>
                <c:pt idx="3">
                  <c:v>675379.52111033374</c:v>
                </c:pt>
                <c:pt idx="4">
                  <c:v>2422504.0916448226</c:v>
                </c:pt>
                <c:pt idx="5">
                  <c:v>6467047.6775957989</c:v>
                </c:pt>
                <c:pt idx="6">
                  <c:v>1312289.8827695739</c:v>
                </c:pt>
                <c:pt idx="7">
                  <c:v>4326174.8158316305</c:v>
                </c:pt>
              </c:numCache>
            </c:numRef>
          </c:val>
          <c:extLst>
            <c:ext xmlns:c16="http://schemas.microsoft.com/office/drawing/2014/chart" uri="{C3380CC4-5D6E-409C-BE32-E72D297353CC}">
              <c16:uniqueId val="{00000001-F9F8-4BA8-9AF7-30BDF1C37174}"/>
            </c:ext>
          </c:extLst>
        </c:ser>
        <c:ser>
          <c:idx val="2"/>
          <c:order val="2"/>
          <c:tx>
            <c:strRef>
              <c:f>'[1]Summary Tables'!$R$6</c:f>
              <c:strCache>
                <c:ptCount val="1"/>
                <c:pt idx="0">
                  <c:v>Fuel Oil</c:v>
                </c:pt>
              </c:strCache>
            </c:strRef>
          </c:tx>
          <c:invertIfNegative val="0"/>
          <c:cat>
            <c:strRef>
              <c:f>'[1]Summary Tables'!$O$7:$O$14</c:f>
              <c:strCache>
                <c:ptCount val="8"/>
                <c:pt idx="0">
                  <c:v>Broome County</c:v>
                </c:pt>
                <c:pt idx="1">
                  <c:v>Chemung County</c:v>
                </c:pt>
                <c:pt idx="2">
                  <c:v>Chenango County</c:v>
                </c:pt>
                <c:pt idx="3">
                  <c:v>Delaware County</c:v>
                </c:pt>
                <c:pt idx="4">
                  <c:v>Schuyler County</c:v>
                </c:pt>
                <c:pt idx="5">
                  <c:v>Steuben County</c:v>
                </c:pt>
                <c:pt idx="6">
                  <c:v>Tioga County</c:v>
                </c:pt>
                <c:pt idx="7">
                  <c:v>Tompkins County</c:v>
                </c:pt>
              </c:strCache>
            </c:strRef>
          </c:cat>
          <c:val>
            <c:numRef>
              <c:f>'[1]Summary Tables'!$R$7:$R$14</c:f>
              <c:numCache>
                <c:formatCode>General</c:formatCode>
                <c:ptCount val="8"/>
                <c:pt idx="0">
                  <c:v>1749255.6785845887</c:v>
                </c:pt>
                <c:pt idx="1">
                  <c:v>491236.54809545586</c:v>
                </c:pt>
                <c:pt idx="2">
                  <c:v>1057851.5276129106</c:v>
                </c:pt>
                <c:pt idx="3">
                  <c:v>1405321.407808031</c:v>
                </c:pt>
                <c:pt idx="4">
                  <c:v>327519.9517625923</c:v>
                </c:pt>
                <c:pt idx="5">
                  <c:v>634464.2070968973</c:v>
                </c:pt>
                <c:pt idx="6">
                  <c:v>950352.13859788235</c:v>
                </c:pt>
                <c:pt idx="7">
                  <c:v>658651.70401353203</c:v>
                </c:pt>
              </c:numCache>
            </c:numRef>
          </c:val>
          <c:extLst>
            <c:ext xmlns:c16="http://schemas.microsoft.com/office/drawing/2014/chart" uri="{C3380CC4-5D6E-409C-BE32-E72D297353CC}">
              <c16:uniqueId val="{00000002-F9F8-4BA8-9AF7-30BDF1C37174}"/>
            </c:ext>
          </c:extLst>
        </c:ser>
        <c:ser>
          <c:idx val="4"/>
          <c:order val="3"/>
          <c:tx>
            <c:strRef>
              <c:f>'[1]Summary Tables'!$S$6</c:f>
              <c:strCache>
                <c:ptCount val="1"/>
                <c:pt idx="0">
                  <c:v>Coal or Coke</c:v>
                </c:pt>
              </c:strCache>
            </c:strRef>
          </c:tx>
          <c:invertIfNegative val="0"/>
          <c:cat>
            <c:strRef>
              <c:f>'[1]Summary Tables'!$O$7:$O$14</c:f>
              <c:strCache>
                <c:ptCount val="8"/>
                <c:pt idx="0">
                  <c:v>Broome County</c:v>
                </c:pt>
                <c:pt idx="1">
                  <c:v>Chemung County</c:v>
                </c:pt>
                <c:pt idx="2">
                  <c:v>Chenango County</c:v>
                </c:pt>
                <c:pt idx="3">
                  <c:v>Delaware County</c:v>
                </c:pt>
                <c:pt idx="4">
                  <c:v>Schuyler County</c:v>
                </c:pt>
                <c:pt idx="5">
                  <c:v>Steuben County</c:v>
                </c:pt>
                <c:pt idx="6">
                  <c:v>Tioga County</c:v>
                </c:pt>
                <c:pt idx="7">
                  <c:v>Tompkins County</c:v>
                </c:pt>
              </c:strCache>
            </c:strRef>
          </c:cat>
          <c:val>
            <c:numRef>
              <c:f>'[1]Summary Tables'!$S$7:$S$14</c:f>
              <c:numCache>
                <c:formatCode>General</c:formatCode>
                <c:ptCount val="8"/>
                <c:pt idx="0">
                  <c:v>327287.72845336283</c:v>
                </c:pt>
                <c:pt idx="1">
                  <c:v>209027.49622223046</c:v>
                </c:pt>
                <c:pt idx="2">
                  <c:v>83419.720736983872</c:v>
                </c:pt>
                <c:pt idx="3">
                  <c:v>144971.83609051758</c:v>
                </c:pt>
                <c:pt idx="4">
                  <c:v>1017712.422792091</c:v>
                </c:pt>
                <c:pt idx="5">
                  <c:v>329105.92319190025</c:v>
                </c:pt>
                <c:pt idx="6">
                  <c:v>114900.76557329817</c:v>
                </c:pt>
                <c:pt idx="7">
                  <c:v>131322.98115437516</c:v>
                </c:pt>
              </c:numCache>
            </c:numRef>
          </c:val>
          <c:extLst>
            <c:ext xmlns:c16="http://schemas.microsoft.com/office/drawing/2014/chart" uri="{C3380CC4-5D6E-409C-BE32-E72D297353CC}">
              <c16:uniqueId val="{00000003-F9F8-4BA8-9AF7-30BDF1C37174}"/>
            </c:ext>
          </c:extLst>
        </c:ser>
        <c:ser>
          <c:idx val="5"/>
          <c:order val="4"/>
          <c:tx>
            <c:strRef>
              <c:f>'[1]Summary Tables'!$T$6</c:f>
              <c:strCache>
                <c:ptCount val="1"/>
                <c:pt idx="0">
                  <c:v>LPG</c:v>
                </c:pt>
              </c:strCache>
            </c:strRef>
          </c:tx>
          <c:invertIfNegative val="0"/>
          <c:cat>
            <c:strRef>
              <c:f>'[1]Summary Tables'!$O$7:$O$14</c:f>
              <c:strCache>
                <c:ptCount val="8"/>
                <c:pt idx="0">
                  <c:v>Broome County</c:v>
                </c:pt>
                <c:pt idx="1">
                  <c:v>Chemung County</c:v>
                </c:pt>
                <c:pt idx="2">
                  <c:v>Chenango County</c:v>
                </c:pt>
                <c:pt idx="3">
                  <c:v>Delaware County</c:v>
                </c:pt>
                <c:pt idx="4">
                  <c:v>Schuyler County</c:v>
                </c:pt>
                <c:pt idx="5">
                  <c:v>Steuben County</c:v>
                </c:pt>
                <c:pt idx="6">
                  <c:v>Tioga County</c:v>
                </c:pt>
                <c:pt idx="7">
                  <c:v>Tompkins County</c:v>
                </c:pt>
              </c:strCache>
            </c:strRef>
          </c:cat>
          <c:val>
            <c:numRef>
              <c:f>'[1]Summary Tables'!$T$7:$T$14</c:f>
              <c:numCache>
                <c:formatCode>General</c:formatCode>
                <c:ptCount val="8"/>
                <c:pt idx="0">
                  <c:v>464651.30977354536</c:v>
                </c:pt>
                <c:pt idx="1">
                  <c:v>166020.97796460439</c:v>
                </c:pt>
                <c:pt idx="2">
                  <c:v>126768.60147661249</c:v>
                </c:pt>
                <c:pt idx="3">
                  <c:v>154006.5568509372</c:v>
                </c:pt>
                <c:pt idx="4">
                  <c:v>91252.894967943255</c:v>
                </c:pt>
                <c:pt idx="5">
                  <c:v>249066.6204242206</c:v>
                </c:pt>
                <c:pt idx="6">
                  <c:v>72706.690523989644</c:v>
                </c:pt>
                <c:pt idx="7">
                  <c:v>184723.72043936531</c:v>
                </c:pt>
              </c:numCache>
            </c:numRef>
          </c:val>
          <c:extLst>
            <c:ext xmlns:c16="http://schemas.microsoft.com/office/drawing/2014/chart" uri="{C3380CC4-5D6E-409C-BE32-E72D297353CC}">
              <c16:uniqueId val="{00000004-F9F8-4BA8-9AF7-30BDF1C37174}"/>
            </c:ext>
          </c:extLst>
        </c:ser>
        <c:ser>
          <c:idx val="6"/>
          <c:order val="5"/>
          <c:tx>
            <c:strRef>
              <c:f>'[1]Summary Tables'!$U$6</c:f>
              <c:strCache>
                <c:ptCount val="1"/>
                <c:pt idx="0">
                  <c:v>Gasoline</c:v>
                </c:pt>
              </c:strCache>
            </c:strRef>
          </c:tx>
          <c:invertIfNegative val="0"/>
          <c:cat>
            <c:strRef>
              <c:f>'[1]Summary Tables'!$O$7:$O$14</c:f>
              <c:strCache>
                <c:ptCount val="8"/>
                <c:pt idx="0">
                  <c:v>Broome County</c:v>
                </c:pt>
                <c:pt idx="1">
                  <c:v>Chemung County</c:v>
                </c:pt>
                <c:pt idx="2">
                  <c:v>Chenango County</c:v>
                </c:pt>
                <c:pt idx="3">
                  <c:v>Delaware County</c:v>
                </c:pt>
                <c:pt idx="4">
                  <c:v>Schuyler County</c:v>
                </c:pt>
                <c:pt idx="5">
                  <c:v>Steuben County</c:v>
                </c:pt>
                <c:pt idx="6">
                  <c:v>Tioga County</c:v>
                </c:pt>
                <c:pt idx="7">
                  <c:v>Tompkins County</c:v>
                </c:pt>
              </c:strCache>
            </c:strRef>
          </c:cat>
          <c:val>
            <c:numRef>
              <c:f>'[1]Summary Tables'!$U$7:$U$14</c:f>
              <c:numCache>
                <c:formatCode>General</c:formatCode>
                <c:ptCount val="8"/>
                <c:pt idx="0">
                  <c:v>12001142.100736305</c:v>
                </c:pt>
                <c:pt idx="1">
                  <c:v>4810147.7035417324</c:v>
                </c:pt>
                <c:pt idx="2">
                  <c:v>2994073.0627048551</c:v>
                </c:pt>
                <c:pt idx="3">
                  <c:v>3569810.5361343981</c:v>
                </c:pt>
                <c:pt idx="4">
                  <c:v>1541511.7704158509</c:v>
                </c:pt>
                <c:pt idx="5">
                  <c:v>7068175.8939672206</c:v>
                </c:pt>
                <c:pt idx="6">
                  <c:v>3617379.8714105925</c:v>
                </c:pt>
                <c:pt idx="7">
                  <c:v>4005718.7254197067</c:v>
                </c:pt>
              </c:numCache>
            </c:numRef>
          </c:val>
          <c:extLst>
            <c:ext xmlns:c16="http://schemas.microsoft.com/office/drawing/2014/chart" uri="{C3380CC4-5D6E-409C-BE32-E72D297353CC}">
              <c16:uniqueId val="{00000005-F9F8-4BA8-9AF7-30BDF1C37174}"/>
            </c:ext>
          </c:extLst>
        </c:ser>
        <c:ser>
          <c:idx val="7"/>
          <c:order val="6"/>
          <c:tx>
            <c:strRef>
              <c:f>'[1]Summary Tables'!$V$6</c:f>
              <c:strCache>
                <c:ptCount val="1"/>
                <c:pt idx="0">
                  <c:v>Diesel</c:v>
                </c:pt>
              </c:strCache>
            </c:strRef>
          </c:tx>
          <c:invertIfNegative val="0"/>
          <c:cat>
            <c:strRef>
              <c:f>'[1]Summary Tables'!$O$7:$O$14</c:f>
              <c:strCache>
                <c:ptCount val="8"/>
                <c:pt idx="0">
                  <c:v>Broome County</c:v>
                </c:pt>
                <c:pt idx="1">
                  <c:v>Chemung County</c:v>
                </c:pt>
                <c:pt idx="2">
                  <c:v>Chenango County</c:v>
                </c:pt>
                <c:pt idx="3">
                  <c:v>Delaware County</c:v>
                </c:pt>
                <c:pt idx="4">
                  <c:v>Schuyler County</c:v>
                </c:pt>
                <c:pt idx="5">
                  <c:v>Steuben County</c:v>
                </c:pt>
                <c:pt idx="6">
                  <c:v>Tioga County</c:v>
                </c:pt>
                <c:pt idx="7">
                  <c:v>Tompkins County</c:v>
                </c:pt>
              </c:strCache>
            </c:strRef>
          </c:cat>
          <c:val>
            <c:numRef>
              <c:f>'[1]Summary Tables'!$V$7:$V$14</c:f>
              <c:numCache>
                <c:formatCode>General</c:formatCode>
                <c:ptCount val="8"/>
                <c:pt idx="0">
                  <c:v>3330839.9807064817</c:v>
                </c:pt>
                <c:pt idx="1">
                  <c:v>1135052.8102519661</c:v>
                </c:pt>
                <c:pt idx="2">
                  <c:v>695004.09289927792</c:v>
                </c:pt>
                <c:pt idx="3">
                  <c:v>840037.82228129939</c:v>
                </c:pt>
                <c:pt idx="4">
                  <c:v>247829.69696064224</c:v>
                </c:pt>
                <c:pt idx="5">
                  <c:v>2110262.6979633784</c:v>
                </c:pt>
                <c:pt idx="6">
                  <c:v>747825.50627242541</c:v>
                </c:pt>
                <c:pt idx="7">
                  <c:v>1090235.9603995732</c:v>
                </c:pt>
              </c:numCache>
            </c:numRef>
          </c:val>
          <c:extLst>
            <c:ext xmlns:c16="http://schemas.microsoft.com/office/drawing/2014/chart" uri="{C3380CC4-5D6E-409C-BE32-E72D297353CC}">
              <c16:uniqueId val="{00000006-F9F8-4BA8-9AF7-30BDF1C37174}"/>
            </c:ext>
          </c:extLst>
        </c:ser>
        <c:ser>
          <c:idx val="8"/>
          <c:order val="7"/>
          <c:tx>
            <c:strRef>
              <c:f>'[1]Summary Tables'!$W$6</c:f>
              <c:strCache>
                <c:ptCount val="1"/>
                <c:pt idx="0">
                  <c:v>Ethanol</c:v>
                </c:pt>
              </c:strCache>
            </c:strRef>
          </c:tx>
          <c:invertIfNegative val="0"/>
          <c:cat>
            <c:strRef>
              <c:f>'[1]Summary Tables'!$O$7:$O$14</c:f>
              <c:strCache>
                <c:ptCount val="8"/>
                <c:pt idx="0">
                  <c:v>Broome County</c:v>
                </c:pt>
                <c:pt idx="1">
                  <c:v>Chemung County</c:v>
                </c:pt>
                <c:pt idx="2">
                  <c:v>Chenango County</c:v>
                </c:pt>
                <c:pt idx="3">
                  <c:v>Delaware County</c:v>
                </c:pt>
                <c:pt idx="4">
                  <c:v>Schuyler County</c:v>
                </c:pt>
                <c:pt idx="5">
                  <c:v>Steuben County</c:v>
                </c:pt>
                <c:pt idx="6">
                  <c:v>Tioga County</c:v>
                </c:pt>
                <c:pt idx="7">
                  <c:v>Tompkins County</c:v>
                </c:pt>
              </c:strCache>
            </c:strRef>
          </c:cat>
          <c:val>
            <c:numRef>
              <c:f>'[1]Summary Tables'!$W$7:$W$14</c:f>
              <c:numCache>
                <c:formatCode>General</c:formatCode>
                <c:ptCount val="8"/>
                <c:pt idx="0">
                  <c:v>866392.53934569808</c:v>
                </c:pt>
                <c:pt idx="1">
                  <c:v>340626.04637676285</c:v>
                </c:pt>
                <c:pt idx="2">
                  <c:v>208689.58359826711</c:v>
                </c:pt>
                <c:pt idx="3">
                  <c:v>240290.68601881946</c:v>
                </c:pt>
                <c:pt idx="4">
                  <c:v>88942.788874170277</c:v>
                </c:pt>
                <c:pt idx="5">
                  <c:v>505538.67406295089</c:v>
                </c:pt>
                <c:pt idx="6">
                  <c:v>254309.17263336331</c:v>
                </c:pt>
                <c:pt idx="7">
                  <c:v>279294.20377455844</c:v>
                </c:pt>
              </c:numCache>
            </c:numRef>
          </c:val>
          <c:extLst>
            <c:ext xmlns:c16="http://schemas.microsoft.com/office/drawing/2014/chart" uri="{C3380CC4-5D6E-409C-BE32-E72D297353CC}">
              <c16:uniqueId val="{00000007-F9F8-4BA8-9AF7-30BDF1C37174}"/>
            </c:ext>
          </c:extLst>
        </c:ser>
        <c:ser>
          <c:idx val="9"/>
          <c:order val="8"/>
          <c:tx>
            <c:strRef>
              <c:f>'[1]Summary Tables'!$X$6</c:f>
              <c:strCache>
                <c:ptCount val="1"/>
                <c:pt idx="0">
                  <c:v>Other Petroleum</c:v>
                </c:pt>
              </c:strCache>
            </c:strRef>
          </c:tx>
          <c:invertIfNegative val="0"/>
          <c:cat>
            <c:strRef>
              <c:f>'[1]Summary Tables'!$O$7:$O$14</c:f>
              <c:strCache>
                <c:ptCount val="8"/>
                <c:pt idx="0">
                  <c:v>Broome County</c:v>
                </c:pt>
                <c:pt idx="1">
                  <c:v>Chemung County</c:v>
                </c:pt>
                <c:pt idx="2">
                  <c:v>Chenango County</c:v>
                </c:pt>
                <c:pt idx="3">
                  <c:v>Delaware County</c:v>
                </c:pt>
                <c:pt idx="4">
                  <c:v>Schuyler County</c:v>
                </c:pt>
                <c:pt idx="5">
                  <c:v>Steuben County</c:v>
                </c:pt>
                <c:pt idx="6">
                  <c:v>Tioga County</c:v>
                </c:pt>
                <c:pt idx="7">
                  <c:v>Tompkins County</c:v>
                </c:pt>
              </c:strCache>
            </c:strRef>
          </c:cat>
          <c:val>
            <c:numRef>
              <c:f>'[1]Summary Tables'!$X$7:$X$14</c:f>
              <c:numCache>
                <c:formatCode>General</c:formatCode>
                <c:ptCount val="8"/>
                <c:pt idx="0">
                  <c:v>259400.39782148306</c:v>
                </c:pt>
                <c:pt idx="1">
                  <c:v>270298.69584879221</c:v>
                </c:pt>
                <c:pt idx="2">
                  <c:v>0</c:v>
                </c:pt>
                <c:pt idx="3">
                  <c:v>0</c:v>
                </c:pt>
                <c:pt idx="4">
                  <c:v>0</c:v>
                </c:pt>
                <c:pt idx="5">
                  <c:v>0</c:v>
                </c:pt>
                <c:pt idx="6">
                  <c:v>0</c:v>
                </c:pt>
                <c:pt idx="7">
                  <c:v>258470.07929289309</c:v>
                </c:pt>
              </c:numCache>
            </c:numRef>
          </c:val>
          <c:extLst>
            <c:ext xmlns:c16="http://schemas.microsoft.com/office/drawing/2014/chart" uri="{C3380CC4-5D6E-409C-BE32-E72D297353CC}">
              <c16:uniqueId val="{00000008-F9F8-4BA8-9AF7-30BDF1C37174}"/>
            </c:ext>
          </c:extLst>
        </c:ser>
        <c:ser>
          <c:idx val="10"/>
          <c:order val="9"/>
          <c:tx>
            <c:strRef>
              <c:f>'[1]Summary Tables'!$Y$6</c:f>
              <c:strCache>
                <c:ptCount val="1"/>
                <c:pt idx="0">
                  <c:v>Renewable</c:v>
                </c:pt>
              </c:strCache>
            </c:strRef>
          </c:tx>
          <c:invertIfNegative val="0"/>
          <c:cat>
            <c:strRef>
              <c:f>'[1]Summary Tables'!$O$7:$O$14</c:f>
              <c:strCache>
                <c:ptCount val="8"/>
                <c:pt idx="0">
                  <c:v>Broome County</c:v>
                </c:pt>
                <c:pt idx="1">
                  <c:v>Chemung County</c:v>
                </c:pt>
                <c:pt idx="2">
                  <c:v>Chenango County</c:v>
                </c:pt>
                <c:pt idx="3">
                  <c:v>Delaware County</c:v>
                </c:pt>
                <c:pt idx="4">
                  <c:v>Schuyler County</c:v>
                </c:pt>
                <c:pt idx="5">
                  <c:v>Steuben County</c:v>
                </c:pt>
                <c:pt idx="6">
                  <c:v>Tioga County</c:v>
                </c:pt>
                <c:pt idx="7">
                  <c:v>Tompkins County</c:v>
                </c:pt>
              </c:strCache>
            </c:strRef>
          </c:cat>
          <c:val>
            <c:numRef>
              <c:f>'[1]Summary Tables'!$Y$7:$Y$14</c:f>
              <c:numCache>
                <c:formatCode>General</c:formatCode>
                <c:ptCount val="8"/>
                <c:pt idx="0">
                  <c:v>1435913.2154750316</c:v>
                </c:pt>
                <c:pt idx="1">
                  <c:v>688273.55625675654</c:v>
                </c:pt>
                <c:pt idx="2">
                  <c:v>1220852.0295392901</c:v>
                </c:pt>
                <c:pt idx="3">
                  <c:v>1565268.7251647634</c:v>
                </c:pt>
                <c:pt idx="4">
                  <c:v>382739.23750931182</c:v>
                </c:pt>
                <c:pt idx="5">
                  <c:v>1825126.4439192051</c:v>
                </c:pt>
                <c:pt idx="6">
                  <c:v>778961.01202172646</c:v>
                </c:pt>
                <c:pt idx="7">
                  <c:v>889388.63328251638</c:v>
                </c:pt>
              </c:numCache>
            </c:numRef>
          </c:val>
          <c:extLst>
            <c:ext xmlns:c16="http://schemas.microsoft.com/office/drawing/2014/chart" uri="{C3380CC4-5D6E-409C-BE32-E72D297353CC}">
              <c16:uniqueId val="{00000009-F9F8-4BA8-9AF7-30BDF1C37174}"/>
            </c:ext>
          </c:extLst>
        </c:ser>
        <c:ser>
          <c:idx val="3"/>
          <c:order val="10"/>
          <c:tx>
            <c:strRef>
              <c:f>'[1]Summary Tables'!$Z$6</c:f>
              <c:strCache>
                <c:ptCount val="1"/>
                <c:pt idx="0">
                  <c:v>Other/Not specified</c:v>
                </c:pt>
              </c:strCache>
            </c:strRef>
          </c:tx>
          <c:invertIfNegative val="0"/>
          <c:cat>
            <c:strRef>
              <c:f>'[1]Summary Tables'!$O$7:$O$14</c:f>
              <c:strCache>
                <c:ptCount val="8"/>
                <c:pt idx="0">
                  <c:v>Broome County</c:v>
                </c:pt>
                <c:pt idx="1">
                  <c:v>Chemung County</c:v>
                </c:pt>
                <c:pt idx="2">
                  <c:v>Chenango County</c:v>
                </c:pt>
                <c:pt idx="3">
                  <c:v>Delaware County</c:v>
                </c:pt>
                <c:pt idx="4">
                  <c:v>Schuyler County</c:v>
                </c:pt>
                <c:pt idx="5">
                  <c:v>Steuben County</c:v>
                </c:pt>
                <c:pt idx="6">
                  <c:v>Tioga County</c:v>
                </c:pt>
                <c:pt idx="7">
                  <c:v>Tompkins County</c:v>
                </c:pt>
              </c:strCache>
            </c:strRef>
          </c:cat>
          <c:val>
            <c:numRef>
              <c:f>'[1]Summary Tables'!$Z$7:$Z$14</c:f>
              <c:numCache>
                <c:formatCode>General</c:formatCode>
                <c:ptCount val="8"/>
                <c:pt idx="0">
                  <c:v>234662.2860763504</c:v>
                </c:pt>
                <c:pt idx="1">
                  <c:v>134116.88052693548</c:v>
                </c:pt>
                <c:pt idx="2">
                  <c:v>52586.155581528415</c:v>
                </c:pt>
                <c:pt idx="3">
                  <c:v>108172.40521391141</c:v>
                </c:pt>
                <c:pt idx="4">
                  <c:v>15835.003458559882</c:v>
                </c:pt>
                <c:pt idx="5">
                  <c:v>130313.94440613387</c:v>
                </c:pt>
                <c:pt idx="6">
                  <c:v>35916.618918681517</c:v>
                </c:pt>
                <c:pt idx="7">
                  <c:v>66593.636959814205</c:v>
                </c:pt>
              </c:numCache>
            </c:numRef>
          </c:val>
          <c:extLst>
            <c:ext xmlns:c16="http://schemas.microsoft.com/office/drawing/2014/chart" uri="{C3380CC4-5D6E-409C-BE32-E72D297353CC}">
              <c16:uniqueId val="{0000000A-F9F8-4BA8-9AF7-30BDF1C37174}"/>
            </c:ext>
          </c:extLst>
        </c:ser>
        <c:dLbls>
          <c:showLegendKey val="0"/>
          <c:showVal val="0"/>
          <c:showCatName val="0"/>
          <c:showSerName val="0"/>
          <c:showPercent val="0"/>
          <c:showBubbleSize val="0"/>
        </c:dLbls>
        <c:gapWidth val="150"/>
        <c:axId val="881285392"/>
        <c:axId val="881285784"/>
      </c:barChart>
      <c:catAx>
        <c:axId val="881285392"/>
        <c:scaling>
          <c:orientation val="minMax"/>
        </c:scaling>
        <c:delete val="0"/>
        <c:axPos val="b"/>
        <c:numFmt formatCode="General" sourceLinked="0"/>
        <c:majorTickMark val="out"/>
        <c:minorTickMark val="none"/>
        <c:tickLblPos val="nextTo"/>
        <c:crossAx val="881285784"/>
        <c:crosses val="autoZero"/>
        <c:auto val="1"/>
        <c:lblAlgn val="ctr"/>
        <c:lblOffset val="100"/>
        <c:noMultiLvlLbl val="0"/>
      </c:catAx>
      <c:valAx>
        <c:axId val="881285784"/>
        <c:scaling>
          <c:orientation val="minMax"/>
        </c:scaling>
        <c:delete val="0"/>
        <c:axPos val="l"/>
        <c:title>
          <c:tx>
            <c:rich>
              <a:bodyPr rot="-5400000" vert="horz"/>
              <a:lstStyle/>
              <a:p>
                <a:pPr>
                  <a:defRPr/>
                </a:pPr>
                <a:r>
                  <a:rPr lang="en-US"/>
                  <a:t>MMBtu</a:t>
                </a:r>
              </a:p>
            </c:rich>
          </c:tx>
          <c:overlay val="0"/>
        </c:title>
        <c:numFmt formatCode="General" sourceLinked="1"/>
        <c:majorTickMark val="out"/>
        <c:minorTickMark val="none"/>
        <c:tickLblPos val="nextTo"/>
        <c:crossAx val="881285392"/>
        <c:crosses val="autoZero"/>
        <c:crossBetween val="between"/>
      </c:valAx>
    </c:plotArea>
    <c:legend>
      <c:legendPos val="r"/>
      <c:layout>
        <c:manualLayout>
          <c:xMode val="edge"/>
          <c:yMode val="edge"/>
          <c:x val="0.8313781884182917"/>
          <c:y val="4.6825969670457802E-2"/>
          <c:w val="0.15890390134561183"/>
          <c:h val="0.90160287255759763"/>
        </c:manualLayout>
      </c:layout>
      <c:overlay val="0"/>
    </c:legend>
    <c:plotVisOnly val="1"/>
    <c:dispBlanksAs val="gap"/>
    <c:showDLblsOverMax val="0"/>
  </c:chart>
  <c:spPr>
    <a:ln>
      <a:noFill/>
    </a:ln>
  </c:spPr>
  <c:printSettings>
    <c:headerFooter/>
    <c:pageMargins b="0.75000000000000033" l="0.70000000000000029" r="0.70000000000000029" t="0.75000000000000033" header="0.30000000000000016" footer="0.30000000000000016"/>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Total Emissions by</a:t>
            </a:r>
            <a:r>
              <a:rPr lang="en-US" baseline="0"/>
              <a:t> County and Sector</a:t>
            </a:r>
            <a:endParaRPr lang="en-US"/>
          </a:p>
        </c:rich>
      </c:tx>
      <c:overlay val="0"/>
    </c:title>
    <c:autoTitleDeleted val="0"/>
    <c:plotArea>
      <c:layout/>
      <c:barChart>
        <c:barDir val="col"/>
        <c:grouping val="stacked"/>
        <c:varyColors val="0"/>
        <c:ser>
          <c:idx val="0"/>
          <c:order val="0"/>
          <c:tx>
            <c:strRef>
              <c:f>'[1]Summary Tables'!$O$35</c:f>
              <c:strCache>
                <c:ptCount val="1"/>
                <c:pt idx="0">
                  <c:v>Electricity Consumption</c:v>
                </c:pt>
              </c:strCache>
            </c:strRef>
          </c:tx>
          <c:invertIfNegative val="0"/>
          <c:cat>
            <c:strRef>
              <c:f>'[1]Summary Tables'!$P$34:$W$34</c:f>
              <c:strCache>
                <c:ptCount val="8"/>
                <c:pt idx="0">
                  <c:v>Broome</c:v>
                </c:pt>
                <c:pt idx="1">
                  <c:v>Chemung</c:v>
                </c:pt>
                <c:pt idx="2">
                  <c:v>Chenango</c:v>
                </c:pt>
                <c:pt idx="3">
                  <c:v>Delaware</c:v>
                </c:pt>
                <c:pt idx="4">
                  <c:v>Schuyler</c:v>
                </c:pt>
                <c:pt idx="5">
                  <c:v>Steuben</c:v>
                </c:pt>
                <c:pt idx="6">
                  <c:v>Tioga</c:v>
                </c:pt>
                <c:pt idx="7">
                  <c:v>Tompkins</c:v>
                </c:pt>
              </c:strCache>
            </c:strRef>
          </c:cat>
          <c:val>
            <c:numRef>
              <c:f>'[1]Summary Tables'!$P$35:$W$35</c:f>
              <c:numCache>
                <c:formatCode>General</c:formatCode>
                <c:ptCount val="8"/>
                <c:pt idx="0">
                  <c:v>413119.2534945918</c:v>
                </c:pt>
                <c:pt idx="1">
                  <c:v>229614.79116298846</c:v>
                </c:pt>
                <c:pt idx="2">
                  <c:v>121263.03747889926</c:v>
                </c:pt>
                <c:pt idx="3">
                  <c:v>121380.24608990981</c:v>
                </c:pt>
                <c:pt idx="4">
                  <c:v>63811.462638946541</c:v>
                </c:pt>
                <c:pt idx="5">
                  <c:v>286554.04102402815</c:v>
                </c:pt>
                <c:pt idx="6">
                  <c:v>103778.9945845076</c:v>
                </c:pt>
                <c:pt idx="7">
                  <c:v>207226.41360436589</c:v>
                </c:pt>
              </c:numCache>
            </c:numRef>
          </c:val>
          <c:extLst>
            <c:ext xmlns:c16="http://schemas.microsoft.com/office/drawing/2014/chart" uri="{C3380CC4-5D6E-409C-BE32-E72D297353CC}">
              <c16:uniqueId val="{00000000-4912-4B59-9729-8D82C5E1A18D}"/>
            </c:ext>
          </c:extLst>
        </c:ser>
        <c:ser>
          <c:idx val="1"/>
          <c:order val="1"/>
          <c:tx>
            <c:strRef>
              <c:f>'[1]Summary Tables'!$O$36</c:f>
              <c:strCache>
                <c:ptCount val="1"/>
                <c:pt idx="0">
                  <c:v>Stationary Energy Consumption</c:v>
                </c:pt>
              </c:strCache>
            </c:strRef>
          </c:tx>
          <c:invertIfNegative val="0"/>
          <c:cat>
            <c:strRef>
              <c:f>'[1]Summary Tables'!$P$34:$W$34</c:f>
              <c:strCache>
                <c:ptCount val="8"/>
                <c:pt idx="0">
                  <c:v>Broome</c:v>
                </c:pt>
                <c:pt idx="1">
                  <c:v>Chemung</c:v>
                </c:pt>
                <c:pt idx="2">
                  <c:v>Chenango</c:v>
                </c:pt>
                <c:pt idx="3">
                  <c:v>Delaware</c:v>
                </c:pt>
                <c:pt idx="4">
                  <c:v>Schuyler</c:v>
                </c:pt>
                <c:pt idx="5">
                  <c:v>Steuben</c:v>
                </c:pt>
                <c:pt idx="6">
                  <c:v>Tioga</c:v>
                </c:pt>
                <c:pt idx="7">
                  <c:v>Tompkins</c:v>
                </c:pt>
              </c:strCache>
            </c:strRef>
          </c:cat>
          <c:val>
            <c:numRef>
              <c:f>'[1]Summary Tables'!$P$36:$W$36</c:f>
              <c:numCache>
                <c:formatCode>General</c:formatCode>
                <c:ptCount val="8"/>
                <c:pt idx="0">
                  <c:v>849133.67818723072</c:v>
                </c:pt>
                <c:pt idx="1">
                  <c:v>480217.3351361411</c:v>
                </c:pt>
                <c:pt idx="2">
                  <c:v>175679.4588578254</c:v>
                </c:pt>
                <c:pt idx="3">
                  <c:v>198143.06851490744</c:v>
                </c:pt>
                <c:pt idx="4">
                  <c:v>336576.02651109116</c:v>
                </c:pt>
                <c:pt idx="5">
                  <c:v>483033.20922275784</c:v>
                </c:pt>
                <c:pt idx="6">
                  <c:v>174222.68616528215</c:v>
                </c:pt>
                <c:pt idx="7">
                  <c:v>335270.11858776672</c:v>
                </c:pt>
              </c:numCache>
            </c:numRef>
          </c:val>
          <c:extLst>
            <c:ext xmlns:c16="http://schemas.microsoft.com/office/drawing/2014/chart" uri="{C3380CC4-5D6E-409C-BE32-E72D297353CC}">
              <c16:uniqueId val="{00000001-4912-4B59-9729-8D82C5E1A18D}"/>
            </c:ext>
          </c:extLst>
        </c:ser>
        <c:ser>
          <c:idx val="2"/>
          <c:order val="2"/>
          <c:tx>
            <c:strRef>
              <c:f>'[1]Summary Tables'!$O$37</c:f>
              <c:strCache>
                <c:ptCount val="1"/>
                <c:pt idx="0">
                  <c:v>Mobile Energy Consumption</c:v>
                </c:pt>
              </c:strCache>
            </c:strRef>
          </c:tx>
          <c:invertIfNegative val="0"/>
          <c:cat>
            <c:strRef>
              <c:f>'[1]Summary Tables'!$P$34:$W$34</c:f>
              <c:strCache>
                <c:ptCount val="8"/>
                <c:pt idx="0">
                  <c:v>Broome</c:v>
                </c:pt>
                <c:pt idx="1">
                  <c:v>Chemung</c:v>
                </c:pt>
                <c:pt idx="2">
                  <c:v>Chenango</c:v>
                </c:pt>
                <c:pt idx="3">
                  <c:v>Delaware</c:v>
                </c:pt>
                <c:pt idx="4">
                  <c:v>Schuyler</c:v>
                </c:pt>
                <c:pt idx="5">
                  <c:v>Steuben</c:v>
                </c:pt>
                <c:pt idx="6">
                  <c:v>Tioga</c:v>
                </c:pt>
                <c:pt idx="7">
                  <c:v>Tompkins</c:v>
                </c:pt>
              </c:strCache>
            </c:strRef>
          </c:cat>
          <c:val>
            <c:numRef>
              <c:f>'[1]Summary Tables'!$P$37:$W$37</c:f>
              <c:numCache>
                <c:formatCode>General</c:formatCode>
                <c:ptCount val="8"/>
                <c:pt idx="0">
                  <c:v>1113793.0581170209</c:v>
                </c:pt>
                <c:pt idx="1">
                  <c:v>429744.92083280219</c:v>
                </c:pt>
                <c:pt idx="2">
                  <c:v>266071.30899753812</c:v>
                </c:pt>
                <c:pt idx="3">
                  <c:v>317300.14957497304</c:v>
                </c:pt>
                <c:pt idx="4">
                  <c:v>128015.30834662453</c:v>
                </c:pt>
                <c:pt idx="5">
                  <c:v>664109.52436545421</c:v>
                </c:pt>
                <c:pt idx="6">
                  <c:v>314331.00183821475</c:v>
                </c:pt>
                <c:pt idx="7">
                  <c:v>367986.33667437045</c:v>
                </c:pt>
              </c:numCache>
            </c:numRef>
          </c:val>
          <c:extLst>
            <c:ext xmlns:c16="http://schemas.microsoft.com/office/drawing/2014/chart" uri="{C3380CC4-5D6E-409C-BE32-E72D297353CC}">
              <c16:uniqueId val="{00000002-4912-4B59-9729-8D82C5E1A18D}"/>
            </c:ext>
          </c:extLst>
        </c:ser>
        <c:ser>
          <c:idx val="3"/>
          <c:order val="3"/>
          <c:tx>
            <c:strRef>
              <c:f>'[1]Summary Tables'!$O$38</c:f>
              <c:strCache>
                <c:ptCount val="1"/>
                <c:pt idx="0">
                  <c:v>Energy Supply</c:v>
                </c:pt>
              </c:strCache>
            </c:strRef>
          </c:tx>
          <c:invertIfNegative val="0"/>
          <c:cat>
            <c:strRef>
              <c:f>'[1]Summary Tables'!$P$34:$W$34</c:f>
              <c:strCache>
                <c:ptCount val="8"/>
                <c:pt idx="0">
                  <c:v>Broome</c:v>
                </c:pt>
                <c:pt idx="1">
                  <c:v>Chemung</c:v>
                </c:pt>
                <c:pt idx="2">
                  <c:v>Chenango</c:v>
                </c:pt>
                <c:pt idx="3">
                  <c:v>Delaware</c:v>
                </c:pt>
                <c:pt idx="4">
                  <c:v>Schuyler</c:v>
                </c:pt>
                <c:pt idx="5">
                  <c:v>Steuben</c:v>
                </c:pt>
                <c:pt idx="6">
                  <c:v>Tioga</c:v>
                </c:pt>
                <c:pt idx="7">
                  <c:v>Tompkins</c:v>
                </c:pt>
              </c:strCache>
            </c:strRef>
          </c:cat>
          <c:val>
            <c:numRef>
              <c:f>'[1]Summary Tables'!$P$38:$W$38</c:f>
              <c:numCache>
                <c:formatCode>General</c:formatCode>
                <c:ptCount val="8"/>
                <c:pt idx="0">
                  <c:v>109279.38231012817</c:v>
                </c:pt>
                <c:pt idx="1">
                  <c:v>71550.657519802829</c:v>
                </c:pt>
                <c:pt idx="2">
                  <c:v>18942.652603161216</c:v>
                </c:pt>
                <c:pt idx="3">
                  <c:v>12822.141157613269</c:v>
                </c:pt>
                <c:pt idx="4">
                  <c:v>22505.457493430356</c:v>
                </c:pt>
                <c:pt idx="5">
                  <c:v>84587.379534210995</c:v>
                </c:pt>
                <c:pt idx="6">
                  <c:v>16245.682127943262</c:v>
                </c:pt>
                <c:pt idx="7">
                  <c:v>44309.617085272585</c:v>
                </c:pt>
              </c:numCache>
            </c:numRef>
          </c:val>
          <c:extLst>
            <c:ext xmlns:c16="http://schemas.microsoft.com/office/drawing/2014/chart" uri="{C3380CC4-5D6E-409C-BE32-E72D297353CC}">
              <c16:uniqueId val="{00000003-4912-4B59-9729-8D82C5E1A18D}"/>
            </c:ext>
          </c:extLst>
        </c:ser>
        <c:ser>
          <c:idx val="4"/>
          <c:order val="4"/>
          <c:tx>
            <c:strRef>
              <c:f>'[1]Summary Tables'!$O$39</c:f>
              <c:strCache>
                <c:ptCount val="1"/>
                <c:pt idx="0">
                  <c:v>Waste </c:v>
                </c:pt>
              </c:strCache>
            </c:strRef>
          </c:tx>
          <c:invertIfNegative val="0"/>
          <c:cat>
            <c:strRef>
              <c:f>'[1]Summary Tables'!$P$34:$W$34</c:f>
              <c:strCache>
                <c:ptCount val="8"/>
                <c:pt idx="0">
                  <c:v>Broome</c:v>
                </c:pt>
                <c:pt idx="1">
                  <c:v>Chemung</c:v>
                </c:pt>
                <c:pt idx="2">
                  <c:v>Chenango</c:v>
                </c:pt>
                <c:pt idx="3">
                  <c:v>Delaware</c:v>
                </c:pt>
                <c:pt idx="4">
                  <c:v>Schuyler</c:v>
                </c:pt>
                <c:pt idx="5">
                  <c:v>Steuben</c:v>
                </c:pt>
                <c:pt idx="6">
                  <c:v>Tioga</c:v>
                </c:pt>
                <c:pt idx="7">
                  <c:v>Tompkins</c:v>
                </c:pt>
              </c:strCache>
            </c:strRef>
          </c:cat>
          <c:val>
            <c:numRef>
              <c:f>'[1]Summary Tables'!$P$39:$W$39</c:f>
              <c:numCache>
                <c:formatCode>General</c:formatCode>
                <c:ptCount val="8"/>
                <c:pt idx="0">
                  <c:v>175148.180024834</c:v>
                </c:pt>
                <c:pt idx="1">
                  <c:v>34073.694705895563</c:v>
                </c:pt>
                <c:pt idx="2">
                  <c:v>42559.108878245839</c:v>
                </c:pt>
                <c:pt idx="3">
                  <c:v>10609.13132745451</c:v>
                </c:pt>
                <c:pt idx="4">
                  <c:v>6254.1762766886677</c:v>
                </c:pt>
                <c:pt idx="5">
                  <c:v>47799.10555549166</c:v>
                </c:pt>
                <c:pt idx="6">
                  <c:v>21001.015740856034</c:v>
                </c:pt>
                <c:pt idx="7">
                  <c:v>35538.080638501357</c:v>
                </c:pt>
              </c:numCache>
            </c:numRef>
          </c:val>
          <c:extLst>
            <c:ext xmlns:c16="http://schemas.microsoft.com/office/drawing/2014/chart" uri="{C3380CC4-5D6E-409C-BE32-E72D297353CC}">
              <c16:uniqueId val="{00000004-4912-4B59-9729-8D82C5E1A18D}"/>
            </c:ext>
          </c:extLst>
        </c:ser>
        <c:ser>
          <c:idx val="5"/>
          <c:order val="5"/>
          <c:tx>
            <c:strRef>
              <c:f>'[1]Summary Tables'!$O$40</c:f>
              <c:strCache>
                <c:ptCount val="1"/>
                <c:pt idx="0">
                  <c:v>Industrial Processes</c:v>
                </c:pt>
              </c:strCache>
            </c:strRef>
          </c:tx>
          <c:invertIfNegative val="0"/>
          <c:cat>
            <c:strRef>
              <c:f>'[1]Summary Tables'!$P$34:$W$34</c:f>
              <c:strCache>
                <c:ptCount val="8"/>
                <c:pt idx="0">
                  <c:v>Broome</c:v>
                </c:pt>
                <c:pt idx="1">
                  <c:v>Chemung</c:v>
                </c:pt>
                <c:pt idx="2">
                  <c:v>Chenango</c:v>
                </c:pt>
                <c:pt idx="3">
                  <c:v>Delaware</c:v>
                </c:pt>
                <c:pt idx="4">
                  <c:v>Schuyler</c:v>
                </c:pt>
                <c:pt idx="5">
                  <c:v>Steuben</c:v>
                </c:pt>
                <c:pt idx="6">
                  <c:v>Tioga</c:v>
                </c:pt>
                <c:pt idx="7">
                  <c:v>Tompkins</c:v>
                </c:pt>
              </c:strCache>
            </c:strRef>
          </c:cat>
          <c:val>
            <c:numRef>
              <c:f>'[1]Summary Tables'!$P$40:$W$40</c:f>
              <c:numCache>
                <c:formatCode>General</c:formatCode>
                <c:ptCount val="8"/>
                <c:pt idx="0">
                  <c:v>74458.598329605666</c:v>
                </c:pt>
                <c:pt idx="1">
                  <c:v>58124.370835587593</c:v>
                </c:pt>
                <c:pt idx="2">
                  <c:v>18736.025263626649</c:v>
                </c:pt>
                <c:pt idx="3">
                  <c:v>17809.190168766097</c:v>
                </c:pt>
                <c:pt idx="4">
                  <c:v>6808.5447116647883</c:v>
                </c:pt>
                <c:pt idx="5">
                  <c:v>35969.144920889514</c:v>
                </c:pt>
                <c:pt idx="6">
                  <c:v>18976.549549357376</c:v>
                </c:pt>
                <c:pt idx="7">
                  <c:v>37698.46999375907</c:v>
                </c:pt>
              </c:numCache>
            </c:numRef>
          </c:val>
          <c:extLst>
            <c:ext xmlns:c16="http://schemas.microsoft.com/office/drawing/2014/chart" uri="{C3380CC4-5D6E-409C-BE32-E72D297353CC}">
              <c16:uniqueId val="{00000005-4912-4B59-9729-8D82C5E1A18D}"/>
            </c:ext>
          </c:extLst>
        </c:ser>
        <c:ser>
          <c:idx val="6"/>
          <c:order val="6"/>
          <c:tx>
            <c:strRef>
              <c:f>'[1]Summary Tables'!$O$41</c:f>
              <c:strCache>
                <c:ptCount val="1"/>
                <c:pt idx="0">
                  <c:v>Agriculture</c:v>
                </c:pt>
              </c:strCache>
            </c:strRef>
          </c:tx>
          <c:invertIfNegative val="0"/>
          <c:cat>
            <c:strRef>
              <c:f>'[1]Summary Tables'!$P$34:$W$34</c:f>
              <c:strCache>
                <c:ptCount val="8"/>
                <c:pt idx="0">
                  <c:v>Broome</c:v>
                </c:pt>
                <c:pt idx="1">
                  <c:v>Chemung</c:v>
                </c:pt>
                <c:pt idx="2">
                  <c:v>Chenango</c:v>
                </c:pt>
                <c:pt idx="3">
                  <c:v>Delaware</c:v>
                </c:pt>
                <c:pt idx="4">
                  <c:v>Schuyler</c:v>
                </c:pt>
                <c:pt idx="5">
                  <c:v>Steuben</c:v>
                </c:pt>
                <c:pt idx="6">
                  <c:v>Tioga</c:v>
                </c:pt>
                <c:pt idx="7">
                  <c:v>Tompkins</c:v>
                </c:pt>
              </c:strCache>
            </c:strRef>
          </c:cat>
          <c:val>
            <c:numRef>
              <c:f>'[1]Summary Tables'!$P$41:$W$41</c:f>
              <c:numCache>
                <c:formatCode>General</c:formatCode>
                <c:ptCount val="8"/>
                <c:pt idx="0">
                  <c:v>47684.949189445542</c:v>
                </c:pt>
                <c:pt idx="1">
                  <c:v>27598.662765700486</c:v>
                </c:pt>
                <c:pt idx="2">
                  <c:v>114366.66587887678</c:v>
                </c:pt>
                <c:pt idx="3">
                  <c:v>90368.516781306622</c:v>
                </c:pt>
                <c:pt idx="4">
                  <c:v>38648.494401468219</c:v>
                </c:pt>
                <c:pt idx="5">
                  <c:v>192276.0219151178</c:v>
                </c:pt>
                <c:pt idx="6">
                  <c:v>60525.819770928356</c:v>
                </c:pt>
                <c:pt idx="7">
                  <c:v>79919.436837462345</c:v>
                </c:pt>
              </c:numCache>
            </c:numRef>
          </c:val>
          <c:extLst>
            <c:ext xmlns:c16="http://schemas.microsoft.com/office/drawing/2014/chart" uri="{C3380CC4-5D6E-409C-BE32-E72D297353CC}">
              <c16:uniqueId val="{00000006-4912-4B59-9729-8D82C5E1A18D}"/>
            </c:ext>
          </c:extLst>
        </c:ser>
        <c:dLbls>
          <c:showLegendKey val="0"/>
          <c:showVal val="0"/>
          <c:showCatName val="0"/>
          <c:showSerName val="0"/>
          <c:showPercent val="0"/>
          <c:showBubbleSize val="0"/>
        </c:dLbls>
        <c:gapWidth val="55"/>
        <c:overlap val="100"/>
        <c:axId val="871615504"/>
        <c:axId val="881286568"/>
      </c:barChart>
      <c:catAx>
        <c:axId val="871615504"/>
        <c:scaling>
          <c:orientation val="minMax"/>
        </c:scaling>
        <c:delete val="0"/>
        <c:axPos val="b"/>
        <c:numFmt formatCode="General" sourceLinked="0"/>
        <c:majorTickMark val="none"/>
        <c:minorTickMark val="none"/>
        <c:tickLblPos val="nextTo"/>
        <c:crossAx val="881286568"/>
        <c:crosses val="autoZero"/>
        <c:auto val="1"/>
        <c:lblAlgn val="ctr"/>
        <c:lblOffset val="100"/>
        <c:noMultiLvlLbl val="0"/>
      </c:catAx>
      <c:valAx>
        <c:axId val="881286568"/>
        <c:scaling>
          <c:orientation val="minMax"/>
        </c:scaling>
        <c:delete val="0"/>
        <c:axPos val="l"/>
        <c:majorGridlines/>
        <c:title>
          <c:tx>
            <c:rich>
              <a:bodyPr rot="-5400000" vert="horz"/>
              <a:lstStyle/>
              <a:p>
                <a:pPr>
                  <a:defRPr/>
                </a:pPr>
                <a:r>
                  <a:rPr lang="en-US"/>
                  <a:t>MTCO2e</a:t>
                </a:r>
              </a:p>
            </c:rich>
          </c:tx>
          <c:overlay val="0"/>
        </c:title>
        <c:numFmt formatCode="General" sourceLinked="1"/>
        <c:majorTickMark val="none"/>
        <c:minorTickMark val="none"/>
        <c:tickLblPos val="nextTo"/>
        <c:crossAx val="871615504"/>
        <c:crosses val="autoZero"/>
        <c:crossBetween val="between"/>
      </c:valAx>
    </c:plotArea>
    <c:legend>
      <c:legendPos val="r"/>
      <c:overlay val="0"/>
    </c:legend>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3">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50000"/>
            <a:lumOff val="50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19050">
        <a:solidFill>
          <a:schemeClr val="lt1"/>
        </a:solidFill>
      </a:ln>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40" b="0" kern="1200" spc="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3">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50000"/>
            <a:lumOff val="50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19050">
        <a:solidFill>
          <a:schemeClr val="lt1"/>
        </a:solidFill>
      </a:ln>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40" b="0" kern="1200" spc="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 Id="rId5" Type="http://schemas.openxmlformats.org/officeDocument/2006/relationships/chart" Target="../charts/chart7.xml"/><Relationship Id="rId4" Type="http://schemas.openxmlformats.org/officeDocument/2006/relationships/chart" Target="../charts/chart6.xml"/></Relationships>
</file>

<file path=xl/drawings/_rels/drawing3.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http://www.midhudsoncsc.org/tools.html"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343807</xdr:colOff>
      <xdr:row>1</xdr:row>
      <xdr:rowOff>162833</xdr:rowOff>
    </xdr:from>
    <xdr:to>
      <xdr:col>2</xdr:col>
      <xdr:colOff>554718</xdr:colOff>
      <xdr:row>2</xdr:row>
      <xdr:rowOff>323850</xdr:rowOff>
    </xdr:to>
    <xdr:pic>
      <xdr:nvPicPr>
        <xdr:cNvPr id="3" name="Picture 2" descr="\\vhb\proj\Wat-EV\11823.00\Overall Task Resources\Logos and Maps\ClimateSmartCommunities_logo.png">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343807" y="286658"/>
          <a:ext cx="3373211" cy="808717"/>
        </a:xfrm>
        <a:prstGeom prst="rect">
          <a:avLst/>
        </a:prstGeom>
        <a:noFill/>
        <a:ln>
          <a:noFill/>
        </a:ln>
      </xdr:spPr>
    </xdr:pic>
    <xdr:clientData/>
  </xdr:twoCellAnchor>
  <xdr:twoCellAnchor>
    <xdr:from>
      <xdr:col>0</xdr:col>
      <xdr:colOff>85725</xdr:colOff>
      <xdr:row>2</xdr:row>
      <xdr:rowOff>391584</xdr:rowOff>
    </xdr:from>
    <xdr:to>
      <xdr:col>8</xdr:col>
      <xdr:colOff>819150</xdr:colOff>
      <xdr:row>5</xdr:row>
      <xdr:rowOff>15346</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85725" y="1163109"/>
          <a:ext cx="9172575" cy="11858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200">
              <a:latin typeface="Segoe UI" panose="020B0502040204020203" pitchFamily="34" charset="0"/>
              <a:ea typeface="Segoe UI" panose="020B0502040204020203" pitchFamily="34" charset="0"/>
              <a:cs typeface="Segoe UI" panose="020B0502040204020203" pitchFamily="34" charset="0"/>
            </a:rPr>
            <a:t>The Southern Tier Regional GHG Emissions Inventory calculated</a:t>
          </a:r>
          <a:r>
            <a:rPr lang="en-US" sz="1200" baseline="0">
              <a:latin typeface="Segoe UI" panose="020B0502040204020203" pitchFamily="34" charset="0"/>
              <a:ea typeface="Segoe UI" panose="020B0502040204020203" pitchFamily="34" charset="0"/>
              <a:cs typeface="Segoe UI" panose="020B0502040204020203" pitchFamily="34" charset="0"/>
            </a:rPr>
            <a:t> emissions for the entire region </a:t>
          </a:r>
          <a:r>
            <a:rPr lang="en-US" sz="1200">
              <a:latin typeface="Segoe UI" panose="020B0502040204020203" pitchFamily="34" charset="0"/>
              <a:ea typeface="Segoe UI" panose="020B0502040204020203" pitchFamily="34" charset="0"/>
              <a:cs typeface="Segoe UI" panose="020B0502040204020203" pitchFamily="34" charset="0"/>
            </a:rPr>
            <a:t>and provided community-level data for each village*, town, city, and county in the region for the 2010 baseline year. To find your community's GHG inventory data, enter the name of your local government in Column</a:t>
          </a:r>
          <a:r>
            <a:rPr lang="en-US" sz="1200" baseline="0">
              <a:latin typeface="Segoe UI" panose="020B0502040204020203" pitchFamily="34" charset="0"/>
              <a:ea typeface="Segoe UI" panose="020B0502040204020203" pitchFamily="34" charset="0"/>
              <a:cs typeface="Segoe UI" panose="020B0502040204020203" pitchFamily="34" charset="0"/>
            </a:rPr>
            <a:t> D, Row 6 (see below). Please note that village emissions are included in town totals. A comparison table is provided in Row 30 to view emissions from two communities simultaneously. </a:t>
          </a:r>
          <a:r>
            <a:rPr lang="en-US" sz="1200">
              <a:latin typeface="Segoe UI" panose="020B0502040204020203" pitchFamily="34" charset="0"/>
              <a:ea typeface="Segoe UI" panose="020B0502040204020203" pitchFamily="34" charset="0"/>
              <a:cs typeface="Segoe UI" panose="020B0502040204020203" pitchFamily="34" charset="0"/>
            </a:rPr>
            <a:t>For more information about these 2010 </a:t>
          </a:r>
          <a:r>
            <a:rPr lang="en-US" sz="1200" baseline="0">
              <a:latin typeface="Segoe UI" panose="020B0502040204020203" pitchFamily="34" charset="0"/>
              <a:ea typeface="Segoe UI" panose="020B0502040204020203" pitchFamily="34" charset="0"/>
              <a:cs typeface="Segoe UI" panose="020B0502040204020203" pitchFamily="34" charset="0"/>
            </a:rPr>
            <a:t>regional GHG emissions inventories that were funded by NYSERDA</a:t>
          </a:r>
          <a:r>
            <a:rPr lang="en-US" sz="1200">
              <a:latin typeface="Segoe UI" panose="020B0502040204020203" pitchFamily="34" charset="0"/>
              <a:ea typeface="Segoe UI" panose="020B0502040204020203" pitchFamily="34" charset="0"/>
              <a:cs typeface="Segoe UI" panose="020B0502040204020203" pitchFamily="34" charset="0"/>
            </a:rPr>
            <a:t>, email climatechange@dec.ny.gov .</a:t>
          </a:r>
          <a:r>
            <a:rPr lang="en-US" sz="1200" u="none" baseline="0">
              <a:latin typeface="Segoe UI" panose="020B0502040204020203" pitchFamily="34" charset="0"/>
              <a:ea typeface="Segoe UI" panose="020B0502040204020203" pitchFamily="34" charset="0"/>
              <a:cs typeface="Segoe UI" panose="020B0502040204020203" pitchFamily="34" charset="0"/>
            </a:rPr>
            <a:t> </a:t>
          </a:r>
        </a:p>
        <a:p>
          <a:pPr marL="0" marR="0" indent="0" defTabSz="914400" eaLnBrk="1" fontAlgn="auto" latinLnBrk="0" hangingPunct="1">
            <a:lnSpc>
              <a:spcPct val="100000"/>
            </a:lnSpc>
            <a:spcBef>
              <a:spcPts val="0"/>
            </a:spcBef>
            <a:spcAft>
              <a:spcPts val="0"/>
            </a:spcAft>
            <a:buClrTx/>
            <a:buSzTx/>
            <a:buFontTx/>
            <a:buNone/>
            <a:tabLst/>
            <a:defRPr/>
          </a:pPr>
          <a:endParaRPr lang="en-US" sz="1200">
            <a:latin typeface="Segoe UI" panose="020B0502040204020203" pitchFamily="34" charset="0"/>
            <a:ea typeface="Segoe UI" panose="020B0502040204020203" pitchFamily="34" charset="0"/>
            <a:cs typeface="Segoe UI" panose="020B0502040204020203" pitchFamily="34" charset="0"/>
          </a:endParaRPr>
        </a:p>
        <a:p>
          <a:endParaRPr lang="en-US" sz="1200">
            <a:latin typeface="Segoe UI" panose="020B0502040204020203" pitchFamily="34" charset="0"/>
            <a:ea typeface="Segoe UI" panose="020B0502040204020203" pitchFamily="34" charset="0"/>
            <a:cs typeface="Segoe UI" panose="020B0502040204020203" pitchFamily="34" charset="0"/>
          </a:endParaRPr>
        </a:p>
      </xdr:txBody>
    </xdr:sp>
    <xdr:clientData/>
  </xdr:twoCellAnchor>
  <xdr:twoCellAnchor>
    <xdr:from>
      <xdr:col>3</xdr:col>
      <xdr:colOff>95249</xdr:colOff>
      <xdr:row>12</xdr:row>
      <xdr:rowOff>14287</xdr:rowOff>
    </xdr:from>
    <xdr:to>
      <xdr:col>7</xdr:col>
      <xdr:colOff>838199</xdr:colOff>
      <xdr:row>24</xdr:row>
      <xdr:rowOff>180975</xdr:rowOff>
    </xdr:to>
    <xdr:graphicFrame macro="">
      <xdr:nvGraphicFramePr>
        <xdr:cNvPr id="5" name="Chart 4">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77257</xdr:colOff>
      <xdr:row>34</xdr:row>
      <xdr:rowOff>42333</xdr:rowOff>
    </xdr:from>
    <xdr:to>
      <xdr:col>7</xdr:col>
      <xdr:colOff>820207</xdr:colOff>
      <xdr:row>46</xdr:row>
      <xdr:rowOff>209021</xdr:rowOff>
    </xdr:to>
    <xdr:graphicFrame macro="">
      <xdr:nvGraphicFramePr>
        <xdr:cNvPr id="6" name="Chart 5">
          <a:extLst>
            <a:ext uri="{FF2B5EF4-FFF2-40B4-BE49-F238E27FC236}">
              <a16:creationId xmlns:a16="http://schemas.microsoft.com/office/drawing/2014/main" id="{00000000-0008-0000-00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0.xml><?xml version="1.0" encoding="utf-8"?>
<xdr:wsDr xmlns:xdr="http://schemas.openxmlformats.org/drawingml/2006/spreadsheetDrawing" xmlns:a="http://schemas.openxmlformats.org/drawingml/2006/main">
  <xdr:oneCellAnchor>
    <xdr:from>
      <xdr:col>1</xdr:col>
      <xdr:colOff>0</xdr:colOff>
      <xdr:row>1</xdr:row>
      <xdr:rowOff>0</xdr:rowOff>
    </xdr:from>
    <xdr:ext cx="8147038" cy="718530"/>
    <xdr:sp macro="" textlink="">
      <xdr:nvSpPr>
        <xdr:cNvPr id="2" name="TextBox 1">
          <a:extLst>
            <a:ext uri="{FF2B5EF4-FFF2-40B4-BE49-F238E27FC236}">
              <a16:creationId xmlns:a16="http://schemas.microsoft.com/office/drawing/2014/main" id="{00000000-0008-0000-0A00-000002000000}"/>
            </a:ext>
          </a:extLst>
        </xdr:cNvPr>
        <xdr:cNvSpPr txBox="1"/>
      </xdr:nvSpPr>
      <xdr:spPr>
        <a:xfrm>
          <a:off x="609600" y="190500"/>
          <a:ext cx="8147038" cy="718530"/>
        </a:xfrm>
        <a:prstGeom prst="rect">
          <a:avLst/>
        </a:prstGeom>
        <a:solidFill>
          <a:schemeClr val="bg1">
            <a:lumMod val="75000"/>
          </a:schemeClr>
        </a:solid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400" b="1"/>
            <a:t>Regional </a:t>
          </a:r>
          <a:r>
            <a:rPr lang="en-US" sz="1400" b="1" baseline="0"/>
            <a:t>GHG Emissions Roll Up Report</a:t>
          </a:r>
        </a:p>
        <a:p>
          <a:r>
            <a:rPr lang="en-US" sz="1400" b="1" baseline="0"/>
            <a:t>Year: 2010 </a:t>
          </a:r>
        </a:p>
        <a:p>
          <a:r>
            <a:rPr lang="en-US" sz="1200" b="1" baseline="0"/>
            <a:t>(all emissions in Column D, when summed will equal the total County or Region protocol compliant GHG emissions estimate) </a:t>
          </a:r>
          <a:endParaRPr lang="en-US" sz="1200" b="1"/>
        </a:p>
      </xdr:txBody>
    </xdr:sp>
    <xdr:clientData/>
  </xdr:oneCellAnchor>
  <xdr:oneCellAnchor>
    <xdr:from>
      <xdr:col>1</xdr:col>
      <xdr:colOff>0</xdr:colOff>
      <xdr:row>1</xdr:row>
      <xdr:rowOff>0</xdr:rowOff>
    </xdr:from>
    <xdr:ext cx="8147038" cy="718530"/>
    <xdr:sp macro="" textlink="">
      <xdr:nvSpPr>
        <xdr:cNvPr id="3" name="TextBox 2">
          <a:extLst>
            <a:ext uri="{FF2B5EF4-FFF2-40B4-BE49-F238E27FC236}">
              <a16:creationId xmlns:a16="http://schemas.microsoft.com/office/drawing/2014/main" id="{00000000-0008-0000-0A00-000003000000}"/>
            </a:ext>
          </a:extLst>
        </xdr:cNvPr>
        <xdr:cNvSpPr txBox="1"/>
      </xdr:nvSpPr>
      <xdr:spPr>
        <a:xfrm>
          <a:off x="609600" y="190500"/>
          <a:ext cx="8147038" cy="718530"/>
        </a:xfrm>
        <a:prstGeom prst="rect">
          <a:avLst/>
        </a:prstGeom>
        <a:solidFill>
          <a:schemeClr val="bg1">
            <a:lumMod val="75000"/>
          </a:schemeClr>
        </a:solid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400" b="1"/>
            <a:t>Regional </a:t>
          </a:r>
          <a:r>
            <a:rPr lang="en-US" sz="1400" b="1" baseline="0"/>
            <a:t>GHG Emissions Roll Up Report</a:t>
          </a:r>
        </a:p>
        <a:p>
          <a:r>
            <a:rPr lang="en-US" sz="1400" b="1" baseline="0"/>
            <a:t>Year: 2010 </a:t>
          </a:r>
        </a:p>
        <a:p>
          <a:r>
            <a:rPr lang="en-US" sz="1200" b="1" baseline="0"/>
            <a:t>(all emissions in Column D, when summed will equal the total County or Region protocol compliant GHG emissions estimate) </a:t>
          </a:r>
          <a:endParaRPr lang="en-US" sz="1200" b="1"/>
        </a:p>
      </xdr:txBody>
    </xdr:sp>
    <xdr:clientData/>
  </xdr:oneCellAnchor>
  <xdr:oneCellAnchor>
    <xdr:from>
      <xdr:col>1</xdr:col>
      <xdr:colOff>0</xdr:colOff>
      <xdr:row>1</xdr:row>
      <xdr:rowOff>0</xdr:rowOff>
    </xdr:from>
    <xdr:ext cx="8147038" cy="718530"/>
    <xdr:sp macro="" textlink="">
      <xdr:nvSpPr>
        <xdr:cNvPr id="4" name="TextBox 3">
          <a:extLst>
            <a:ext uri="{FF2B5EF4-FFF2-40B4-BE49-F238E27FC236}">
              <a16:creationId xmlns:a16="http://schemas.microsoft.com/office/drawing/2014/main" id="{00000000-0008-0000-0A00-000004000000}"/>
            </a:ext>
          </a:extLst>
        </xdr:cNvPr>
        <xdr:cNvSpPr txBox="1"/>
      </xdr:nvSpPr>
      <xdr:spPr>
        <a:xfrm>
          <a:off x="609600" y="190500"/>
          <a:ext cx="8147038" cy="718530"/>
        </a:xfrm>
        <a:prstGeom prst="rect">
          <a:avLst/>
        </a:prstGeom>
        <a:solidFill>
          <a:schemeClr val="bg1">
            <a:lumMod val="75000"/>
          </a:schemeClr>
        </a:solid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400" b="1"/>
            <a:t>Regional </a:t>
          </a:r>
          <a:r>
            <a:rPr lang="en-US" sz="1400" b="1" baseline="0"/>
            <a:t>GHG Emissions Roll Up Report</a:t>
          </a:r>
        </a:p>
        <a:p>
          <a:r>
            <a:rPr lang="en-US" sz="1400" b="1" baseline="0"/>
            <a:t>Year: 2010 </a:t>
          </a:r>
        </a:p>
        <a:p>
          <a:r>
            <a:rPr lang="en-US" sz="1200" b="1" baseline="0"/>
            <a:t>(all emissions in Column D, when summed will equal the total County or Region protocol compliant GHG emissions estimate) </a:t>
          </a:r>
          <a:endParaRPr lang="en-US" sz="1200" b="1"/>
        </a:p>
      </xdr:txBody>
    </xdr:sp>
    <xdr:clientData/>
  </xdr:oneCellAnchor>
  <xdr:oneCellAnchor>
    <xdr:from>
      <xdr:col>1</xdr:col>
      <xdr:colOff>0</xdr:colOff>
      <xdr:row>1</xdr:row>
      <xdr:rowOff>0</xdr:rowOff>
    </xdr:from>
    <xdr:ext cx="8147038" cy="718530"/>
    <xdr:sp macro="" textlink="">
      <xdr:nvSpPr>
        <xdr:cNvPr id="5" name="TextBox 4">
          <a:extLst>
            <a:ext uri="{FF2B5EF4-FFF2-40B4-BE49-F238E27FC236}">
              <a16:creationId xmlns:a16="http://schemas.microsoft.com/office/drawing/2014/main" id="{00000000-0008-0000-0A00-000005000000}"/>
            </a:ext>
          </a:extLst>
        </xdr:cNvPr>
        <xdr:cNvSpPr txBox="1"/>
      </xdr:nvSpPr>
      <xdr:spPr>
        <a:xfrm>
          <a:off x="609600" y="190500"/>
          <a:ext cx="8147038" cy="718530"/>
        </a:xfrm>
        <a:prstGeom prst="rect">
          <a:avLst/>
        </a:prstGeom>
        <a:solidFill>
          <a:schemeClr val="bg1">
            <a:lumMod val="75000"/>
          </a:schemeClr>
        </a:solid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400" b="1"/>
            <a:t>Regional </a:t>
          </a:r>
          <a:r>
            <a:rPr lang="en-US" sz="1400" b="1" baseline="0"/>
            <a:t>GHG Emissions Roll Up Report</a:t>
          </a:r>
        </a:p>
        <a:p>
          <a:r>
            <a:rPr lang="en-US" sz="1400" b="1" baseline="0"/>
            <a:t>Year: 2010 </a:t>
          </a:r>
        </a:p>
        <a:p>
          <a:r>
            <a:rPr lang="en-US" sz="1200" b="1" baseline="0"/>
            <a:t>(all emissions in Column D, when summed will equal the total County or Region protocol compliant GHG emissions estimate) </a:t>
          </a:r>
          <a:endParaRPr lang="en-US" sz="1200" b="1"/>
        </a:p>
      </xdr:txBody>
    </xdr:sp>
    <xdr:clientData/>
  </xdr:oneCellAnchor>
  <xdr:oneCellAnchor>
    <xdr:from>
      <xdr:col>1</xdr:col>
      <xdr:colOff>0</xdr:colOff>
      <xdr:row>1</xdr:row>
      <xdr:rowOff>0</xdr:rowOff>
    </xdr:from>
    <xdr:ext cx="8147038" cy="718530"/>
    <xdr:sp macro="" textlink="">
      <xdr:nvSpPr>
        <xdr:cNvPr id="6" name="TextBox 5">
          <a:extLst>
            <a:ext uri="{FF2B5EF4-FFF2-40B4-BE49-F238E27FC236}">
              <a16:creationId xmlns:a16="http://schemas.microsoft.com/office/drawing/2014/main" id="{00000000-0008-0000-0A00-000006000000}"/>
            </a:ext>
          </a:extLst>
        </xdr:cNvPr>
        <xdr:cNvSpPr txBox="1"/>
      </xdr:nvSpPr>
      <xdr:spPr>
        <a:xfrm>
          <a:off x="609600" y="190500"/>
          <a:ext cx="8147038" cy="718530"/>
        </a:xfrm>
        <a:prstGeom prst="rect">
          <a:avLst/>
        </a:prstGeom>
        <a:solidFill>
          <a:schemeClr val="bg1">
            <a:lumMod val="75000"/>
          </a:schemeClr>
        </a:solid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400" b="1"/>
            <a:t>Regional </a:t>
          </a:r>
          <a:r>
            <a:rPr lang="en-US" sz="1400" b="1" baseline="0"/>
            <a:t>GHG Emissions Roll Up Report</a:t>
          </a:r>
        </a:p>
        <a:p>
          <a:r>
            <a:rPr lang="en-US" sz="1400" b="1" baseline="0"/>
            <a:t>Year: 2010 </a:t>
          </a:r>
        </a:p>
        <a:p>
          <a:r>
            <a:rPr lang="en-US" sz="1200" b="1" baseline="0"/>
            <a:t>(all emissions in Column D, when summed will equal the total County or Region protocol compliant GHG emissions estimate) </a:t>
          </a:r>
          <a:endParaRPr lang="en-US" sz="1200" b="1"/>
        </a:p>
      </xdr:txBody>
    </xdr:sp>
    <xdr:clientData/>
  </xdr:oneCellAnchor>
  <xdr:oneCellAnchor>
    <xdr:from>
      <xdr:col>1</xdr:col>
      <xdr:colOff>0</xdr:colOff>
      <xdr:row>1</xdr:row>
      <xdr:rowOff>0</xdr:rowOff>
    </xdr:from>
    <xdr:ext cx="8147038" cy="718530"/>
    <xdr:sp macro="" textlink="">
      <xdr:nvSpPr>
        <xdr:cNvPr id="7" name="TextBox 6">
          <a:extLst>
            <a:ext uri="{FF2B5EF4-FFF2-40B4-BE49-F238E27FC236}">
              <a16:creationId xmlns:a16="http://schemas.microsoft.com/office/drawing/2014/main" id="{00000000-0008-0000-0A00-000007000000}"/>
            </a:ext>
          </a:extLst>
        </xdr:cNvPr>
        <xdr:cNvSpPr txBox="1"/>
      </xdr:nvSpPr>
      <xdr:spPr>
        <a:xfrm>
          <a:off x="609600" y="190500"/>
          <a:ext cx="8147038" cy="718530"/>
        </a:xfrm>
        <a:prstGeom prst="rect">
          <a:avLst/>
        </a:prstGeom>
        <a:solidFill>
          <a:schemeClr val="bg1">
            <a:lumMod val="75000"/>
          </a:schemeClr>
        </a:solid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400" b="1"/>
            <a:t>Regional </a:t>
          </a:r>
          <a:r>
            <a:rPr lang="en-US" sz="1400" b="1" baseline="0"/>
            <a:t>GHG Emissions Roll Up Report</a:t>
          </a:r>
        </a:p>
        <a:p>
          <a:r>
            <a:rPr lang="en-US" sz="1400" b="1" baseline="0"/>
            <a:t>Year: 2010 </a:t>
          </a:r>
        </a:p>
        <a:p>
          <a:r>
            <a:rPr lang="en-US" sz="1200" b="1" baseline="0"/>
            <a:t>(all emissions in Column D, when summed will equal the total County or Region protocol compliant GHG emissions estimate) </a:t>
          </a:r>
          <a:endParaRPr lang="en-US" sz="1200" b="1"/>
        </a:p>
      </xdr:txBody>
    </xdr:sp>
    <xdr:clientData/>
  </xdr:oneCellAnchor>
  <xdr:oneCellAnchor>
    <xdr:from>
      <xdr:col>1</xdr:col>
      <xdr:colOff>0</xdr:colOff>
      <xdr:row>1</xdr:row>
      <xdr:rowOff>0</xdr:rowOff>
    </xdr:from>
    <xdr:ext cx="8147038" cy="718530"/>
    <xdr:sp macro="" textlink="">
      <xdr:nvSpPr>
        <xdr:cNvPr id="8" name="TextBox 7">
          <a:extLst>
            <a:ext uri="{FF2B5EF4-FFF2-40B4-BE49-F238E27FC236}">
              <a16:creationId xmlns:a16="http://schemas.microsoft.com/office/drawing/2014/main" id="{00000000-0008-0000-0A00-000008000000}"/>
            </a:ext>
          </a:extLst>
        </xdr:cNvPr>
        <xdr:cNvSpPr txBox="1"/>
      </xdr:nvSpPr>
      <xdr:spPr>
        <a:xfrm>
          <a:off x="609600" y="190500"/>
          <a:ext cx="8147038" cy="718530"/>
        </a:xfrm>
        <a:prstGeom prst="rect">
          <a:avLst/>
        </a:prstGeom>
        <a:solidFill>
          <a:schemeClr val="bg1">
            <a:lumMod val="75000"/>
          </a:schemeClr>
        </a:solid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400" b="1"/>
            <a:t>Regional </a:t>
          </a:r>
          <a:r>
            <a:rPr lang="en-US" sz="1400" b="1" baseline="0"/>
            <a:t>GHG Emissions Roll Up Report</a:t>
          </a:r>
        </a:p>
        <a:p>
          <a:r>
            <a:rPr lang="en-US" sz="1400" b="1" baseline="0"/>
            <a:t>Year: 2010 </a:t>
          </a:r>
        </a:p>
        <a:p>
          <a:r>
            <a:rPr lang="en-US" sz="1200" b="1" baseline="0"/>
            <a:t>(all emissions in Column D, when summed will equal the total County or Region protocol compliant GHG emissions estimate) </a:t>
          </a:r>
          <a:endParaRPr lang="en-US" sz="1200" b="1"/>
        </a:p>
      </xdr:txBody>
    </xdr:sp>
    <xdr:clientData/>
  </xdr:oneCellAnchor>
  <xdr:oneCellAnchor>
    <xdr:from>
      <xdr:col>1</xdr:col>
      <xdr:colOff>0</xdr:colOff>
      <xdr:row>1</xdr:row>
      <xdr:rowOff>0</xdr:rowOff>
    </xdr:from>
    <xdr:ext cx="8147038" cy="718530"/>
    <xdr:sp macro="" textlink="">
      <xdr:nvSpPr>
        <xdr:cNvPr id="9" name="TextBox 8">
          <a:extLst>
            <a:ext uri="{FF2B5EF4-FFF2-40B4-BE49-F238E27FC236}">
              <a16:creationId xmlns:a16="http://schemas.microsoft.com/office/drawing/2014/main" id="{00000000-0008-0000-0A00-000009000000}"/>
            </a:ext>
          </a:extLst>
        </xdr:cNvPr>
        <xdr:cNvSpPr txBox="1"/>
      </xdr:nvSpPr>
      <xdr:spPr>
        <a:xfrm>
          <a:off x="609600" y="190500"/>
          <a:ext cx="8147038" cy="718530"/>
        </a:xfrm>
        <a:prstGeom prst="rect">
          <a:avLst/>
        </a:prstGeom>
        <a:solidFill>
          <a:schemeClr val="bg1">
            <a:lumMod val="75000"/>
          </a:schemeClr>
        </a:solid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400" b="1"/>
            <a:t>Regional </a:t>
          </a:r>
          <a:r>
            <a:rPr lang="en-US" sz="1400" b="1" baseline="0"/>
            <a:t>GHG Emissions Roll Up Report</a:t>
          </a:r>
        </a:p>
        <a:p>
          <a:r>
            <a:rPr lang="en-US" sz="1400" b="1" baseline="0"/>
            <a:t>Year: 2010 </a:t>
          </a:r>
        </a:p>
        <a:p>
          <a:r>
            <a:rPr lang="en-US" sz="1200" b="1" baseline="0"/>
            <a:t>(all emissions in Column D, when summed will equal the total County or Region protocol compliant GHG emissions estimate) </a:t>
          </a:r>
          <a:endParaRPr lang="en-US" sz="1200" b="1"/>
        </a:p>
      </xdr:txBody>
    </xdr:sp>
    <xdr:clientData/>
  </xdr:oneCellAnchor>
  <xdr:oneCellAnchor>
    <xdr:from>
      <xdr:col>1</xdr:col>
      <xdr:colOff>0</xdr:colOff>
      <xdr:row>1</xdr:row>
      <xdr:rowOff>0</xdr:rowOff>
    </xdr:from>
    <xdr:ext cx="8147038" cy="718530"/>
    <xdr:sp macro="" textlink="">
      <xdr:nvSpPr>
        <xdr:cNvPr id="10" name="TextBox 9">
          <a:extLst>
            <a:ext uri="{FF2B5EF4-FFF2-40B4-BE49-F238E27FC236}">
              <a16:creationId xmlns:a16="http://schemas.microsoft.com/office/drawing/2014/main" id="{00000000-0008-0000-0A00-00000A000000}"/>
            </a:ext>
          </a:extLst>
        </xdr:cNvPr>
        <xdr:cNvSpPr txBox="1"/>
      </xdr:nvSpPr>
      <xdr:spPr>
        <a:xfrm>
          <a:off x="609600" y="190500"/>
          <a:ext cx="8147038" cy="718530"/>
        </a:xfrm>
        <a:prstGeom prst="rect">
          <a:avLst/>
        </a:prstGeom>
        <a:solidFill>
          <a:schemeClr val="bg1">
            <a:lumMod val="75000"/>
          </a:schemeClr>
        </a:solid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400" b="1"/>
            <a:t>Regional </a:t>
          </a:r>
          <a:r>
            <a:rPr lang="en-US" sz="1400" b="1" baseline="0"/>
            <a:t>GHG Emissions Roll Up Report</a:t>
          </a:r>
        </a:p>
        <a:p>
          <a:r>
            <a:rPr lang="en-US" sz="1400" b="1" baseline="0"/>
            <a:t>Year: 2010 </a:t>
          </a:r>
        </a:p>
        <a:p>
          <a:r>
            <a:rPr lang="en-US" sz="1200" b="1" baseline="0"/>
            <a:t>(all emissions in Column D, when summed will equal the total County or Region protocol compliant GHG emissions estimate) </a:t>
          </a:r>
          <a:endParaRPr lang="en-US" sz="1200" b="1"/>
        </a:p>
      </xdr:txBody>
    </xdr:sp>
    <xdr:clientData/>
  </xdr:oneCellAnchor>
  <xdr:oneCellAnchor>
    <xdr:from>
      <xdr:col>1</xdr:col>
      <xdr:colOff>0</xdr:colOff>
      <xdr:row>1</xdr:row>
      <xdr:rowOff>0</xdr:rowOff>
    </xdr:from>
    <xdr:ext cx="8147038" cy="718530"/>
    <xdr:sp macro="" textlink="">
      <xdr:nvSpPr>
        <xdr:cNvPr id="11" name="TextBox 10">
          <a:extLst>
            <a:ext uri="{FF2B5EF4-FFF2-40B4-BE49-F238E27FC236}">
              <a16:creationId xmlns:a16="http://schemas.microsoft.com/office/drawing/2014/main" id="{00000000-0008-0000-0A00-00000B000000}"/>
            </a:ext>
          </a:extLst>
        </xdr:cNvPr>
        <xdr:cNvSpPr txBox="1"/>
      </xdr:nvSpPr>
      <xdr:spPr>
        <a:xfrm>
          <a:off x="609600" y="190500"/>
          <a:ext cx="8147038" cy="718530"/>
        </a:xfrm>
        <a:prstGeom prst="rect">
          <a:avLst/>
        </a:prstGeom>
        <a:solidFill>
          <a:schemeClr val="bg1">
            <a:lumMod val="75000"/>
          </a:schemeClr>
        </a:solid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400" b="1"/>
            <a:t>Regional </a:t>
          </a:r>
          <a:r>
            <a:rPr lang="en-US" sz="1400" b="1" baseline="0"/>
            <a:t>GHG Emissions Roll Up Report</a:t>
          </a:r>
        </a:p>
        <a:p>
          <a:r>
            <a:rPr lang="en-US" sz="1400" b="1" baseline="0"/>
            <a:t>Year: 2010 </a:t>
          </a:r>
        </a:p>
        <a:p>
          <a:r>
            <a:rPr lang="en-US" sz="1200" b="1" baseline="0"/>
            <a:t>(all emissions in Column D, when summed will equal the total County or Region protocol compliant GHG emissions estimate) </a:t>
          </a:r>
          <a:endParaRPr lang="en-US" sz="1200" b="1"/>
        </a:p>
      </xdr:txBody>
    </xdr:sp>
    <xdr:clientData/>
  </xdr:oneCellAnchor>
  <xdr:oneCellAnchor>
    <xdr:from>
      <xdr:col>1</xdr:col>
      <xdr:colOff>0</xdr:colOff>
      <xdr:row>1</xdr:row>
      <xdr:rowOff>0</xdr:rowOff>
    </xdr:from>
    <xdr:ext cx="8147038" cy="718530"/>
    <xdr:sp macro="" textlink="">
      <xdr:nvSpPr>
        <xdr:cNvPr id="12" name="TextBox 11">
          <a:extLst>
            <a:ext uri="{FF2B5EF4-FFF2-40B4-BE49-F238E27FC236}">
              <a16:creationId xmlns:a16="http://schemas.microsoft.com/office/drawing/2014/main" id="{00000000-0008-0000-0A00-00000C000000}"/>
            </a:ext>
          </a:extLst>
        </xdr:cNvPr>
        <xdr:cNvSpPr txBox="1"/>
      </xdr:nvSpPr>
      <xdr:spPr>
        <a:xfrm>
          <a:off x="609600" y="190500"/>
          <a:ext cx="8147038" cy="718530"/>
        </a:xfrm>
        <a:prstGeom prst="rect">
          <a:avLst/>
        </a:prstGeom>
        <a:solidFill>
          <a:schemeClr val="bg1">
            <a:lumMod val="75000"/>
          </a:schemeClr>
        </a:solid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400" b="1"/>
            <a:t>Regional </a:t>
          </a:r>
          <a:r>
            <a:rPr lang="en-US" sz="1400" b="1" baseline="0"/>
            <a:t>GHG Emissions Roll Up Report</a:t>
          </a:r>
        </a:p>
        <a:p>
          <a:r>
            <a:rPr lang="en-US" sz="1400" b="1" baseline="0"/>
            <a:t>Year: 2010 </a:t>
          </a:r>
        </a:p>
        <a:p>
          <a:r>
            <a:rPr lang="en-US" sz="1200" b="1" baseline="0"/>
            <a:t>(all emissions in Column D, when summed will equal the total County or Region protocol compliant GHG emissions estimate) </a:t>
          </a:r>
          <a:endParaRPr lang="en-US" sz="1200" b="1"/>
        </a:p>
      </xdr:txBody>
    </xdr:sp>
    <xdr:clientData/>
  </xdr:oneCellAnchor>
  <xdr:oneCellAnchor>
    <xdr:from>
      <xdr:col>1</xdr:col>
      <xdr:colOff>0</xdr:colOff>
      <xdr:row>1</xdr:row>
      <xdr:rowOff>0</xdr:rowOff>
    </xdr:from>
    <xdr:ext cx="8147038" cy="718530"/>
    <xdr:sp macro="" textlink="">
      <xdr:nvSpPr>
        <xdr:cNvPr id="13" name="TextBox 12">
          <a:extLst>
            <a:ext uri="{FF2B5EF4-FFF2-40B4-BE49-F238E27FC236}">
              <a16:creationId xmlns:a16="http://schemas.microsoft.com/office/drawing/2014/main" id="{00000000-0008-0000-0A00-00000D000000}"/>
            </a:ext>
          </a:extLst>
        </xdr:cNvPr>
        <xdr:cNvSpPr txBox="1"/>
      </xdr:nvSpPr>
      <xdr:spPr>
        <a:xfrm>
          <a:off x="609600" y="190500"/>
          <a:ext cx="8147038" cy="718530"/>
        </a:xfrm>
        <a:prstGeom prst="rect">
          <a:avLst/>
        </a:prstGeom>
        <a:solidFill>
          <a:schemeClr val="bg1">
            <a:lumMod val="75000"/>
          </a:schemeClr>
        </a:solid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400" b="1"/>
            <a:t>Regional </a:t>
          </a:r>
          <a:r>
            <a:rPr lang="en-US" sz="1400" b="1" baseline="0"/>
            <a:t>GHG Emissions Roll Up Report</a:t>
          </a:r>
        </a:p>
        <a:p>
          <a:r>
            <a:rPr lang="en-US" sz="1400" b="1" baseline="0"/>
            <a:t>Year: 2010 </a:t>
          </a:r>
        </a:p>
        <a:p>
          <a:r>
            <a:rPr lang="en-US" sz="1200" b="1" baseline="0"/>
            <a:t>(all emissions in Column D, when summed will equal the total County or Region protocol compliant GHG emissions estimate) </a:t>
          </a:r>
          <a:endParaRPr lang="en-US" sz="1200" b="1"/>
        </a:p>
      </xdr:txBody>
    </xdr:sp>
    <xdr:clientData/>
  </xdr:oneCellAnchor>
  <xdr:oneCellAnchor>
    <xdr:from>
      <xdr:col>1</xdr:col>
      <xdr:colOff>0</xdr:colOff>
      <xdr:row>1</xdr:row>
      <xdr:rowOff>0</xdr:rowOff>
    </xdr:from>
    <xdr:ext cx="8147038" cy="718530"/>
    <xdr:sp macro="" textlink="">
      <xdr:nvSpPr>
        <xdr:cNvPr id="14" name="TextBox 13">
          <a:extLst>
            <a:ext uri="{FF2B5EF4-FFF2-40B4-BE49-F238E27FC236}">
              <a16:creationId xmlns:a16="http://schemas.microsoft.com/office/drawing/2014/main" id="{00000000-0008-0000-0A00-00000E000000}"/>
            </a:ext>
          </a:extLst>
        </xdr:cNvPr>
        <xdr:cNvSpPr txBox="1"/>
      </xdr:nvSpPr>
      <xdr:spPr>
        <a:xfrm>
          <a:off x="609600" y="190500"/>
          <a:ext cx="8147038" cy="718530"/>
        </a:xfrm>
        <a:prstGeom prst="rect">
          <a:avLst/>
        </a:prstGeom>
        <a:solidFill>
          <a:schemeClr val="bg1">
            <a:lumMod val="75000"/>
          </a:schemeClr>
        </a:solid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400" b="1"/>
            <a:t>Regional </a:t>
          </a:r>
          <a:r>
            <a:rPr lang="en-US" sz="1400" b="1" baseline="0"/>
            <a:t>GHG Emissions Roll Up Report</a:t>
          </a:r>
        </a:p>
        <a:p>
          <a:r>
            <a:rPr lang="en-US" sz="1400" b="1" baseline="0"/>
            <a:t>Year: 2010 </a:t>
          </a:r>
        </a:p>
        <a:p>
          <a:r>
            <a:rPr lang="en-US" sz="1200" b="1" baseline="0"/>
            <a:t>(all emissions in Column D, when summed will equal the total County or Region protocol compliant GHG emissions estimate) </a:t>
          </a:r>
          <a:endParaRPr lang="en-US" sz="1200" b="1"/>
        </a:p>
      </xdr:txBody>
    </xdr:sp>
    <xdr:clientData/>
  </xdr:oneCellAnchor>
  <xdr:oneCellAnchor>
    <xdr:from>
      <xdr:col>1</xdr:col>
      <xdr:colOff>0</xdr:colOff>
      <xdr:row>1</xdr:row>
      <xdr:rowOff>0</xdr:rowOff>
    </xdr:from>
    <xdr:ext cx="8147038" cy="718530"/>
    <xdr:sp macro="" textlink="">
      <xdr:nvSpPr>
        <xdr:cNvPr id="15" name="TextBox 14">
          <a:extLst>
            <a:ext uri="{FF2B5EF4-FFF2-40B4-BE49-F238E27FC236}">
              <a16:creationId xmlns:a16="http://schemas.microsoft.com/office/drawing/2014/main" id="{00000000-0008-0000-0A00-00000F000000}"/>
            </a:ext>
          </a:extLst>
        </xdr:cNvPr>
        <xdr:cNvSpPr txBox="1"/>
      </xdr:nvSpPr>
      <xdr:spPr>
        <a:xfrm>
          <a:off x="609600" y="190500"/>
          <a:ext cx="8147038" cy="718530"/>
        </a:xfrm>
        <a:prstGeom prst="rect">
          <a:avLst/>
        </a:prstGeom>
        <a:solidFill>
          <a:schemeClr val="bg1">
            <a:lumMod val="75000"/>
          </a:schemeClr>
        </a:solid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400" b="1"/>
            <a:t>Regional </a:t>
          </a:r>
          <a:r>
            <a:rPr lang="en-US" sz="1400" b="1" baseline="0"/>
            <a:t>GHG Emissions Roll Up Report</a:t>
          </a:r>
        </a:p>
        <a:p>
          <a:r>
            <a:rPr lang="en-US" sz="1400" b="1" baseline="0"/>
            <a:t>Year: 2010 </a:t>
          </a:r>
        </a:p>
        <a:p>
          <a:r>
            <a:rPr lang="en-US" sz="1200" b="1" baseline="0"/>
            <a:t>(all emissions in Column D, when summed will equal the total County or Region protocol compliant GHG emissions estimate) </a:t>
          </a:r>
          <a:endParaRPr lang="en-US" sz="1200" b="1"/>
        </a:p>
      </xdr:txBody>
    </xdr:sp>
    <xdr:clientData/>
  </xdr:oneCellAnchor>
  <xdr:oneCellAnchor>
    <xdr:from>
      <xdr:col>1</xdr:col>
      <xdr:colOff>0</xdr:colOff>
      <xdr:row>1</xdr:row>
      <xdr:rowOff>0</xdr:rowOff>
    </xdr:from>
    <xdr:ext cx="8147038" cy="718530"/>
    <xdr:sp macro="" textlink="">
      <xdr:nvSpPr>
        <xdr:cNvPr id="16" name="TextBox 15">
          <a:extLst>
            <a:ext uri="{FF2B5EF4-FFF2-40B4-BE49-F238E27FC236}">
              <a16:creationId xmlns:a16="http://schemas.microsoft.com/office/drawing/2014/main" id="{00000000-0008-0000-0A00-000010000000}"/>
            </a:ext>
          </a:extLst>
        </xdr:cNvPr>
        <xdr:cNvSpPr txBox="1"/>
      </xdr:nvSpPr>
      <xdr:spPr>
        <a:xfrm>
          <a:off x="609600" y="190500"/>
          <a:ext cx="8147038" cy="718530"/>
        </a:xfrm>
        <a:prstGeom prst="rect">
          <a:avLst/>
        </a:prstGeom>
        <a:solidFill>
          <a:schemeClr val="bg1">
            <a:lumMod val="75000"/>
          </a:schemeClr>
        </a:solid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400" b="1"/>
            <a:t>Regional </a:t>
          </a:r>
          <a:r>
            <a:rPr lang="en-US" sz="1400" b="1" baseline="0"/>
            <a:t>GHG Emissions Roll Up Report</a:t>
          </a:r>
        </a:p>
        <a:p>
          <a:r>
            <a:rPr lang="en-US" sz="1400" b="1" baseline="0"/>
            <a:t>Year: 2010 </a:t>
          </a:r>
        </a:p>
        <a:p>
          <a:r>
            <a:rPr lang="en-US" sz="1200" b="1" baseline="0"/>
            <a:t>(all emissions in Column D, when summed will equal the total County or Region protocol compliant GHG emissions estimate) </a:t>
          </a:r>
          <a:endParaRPr lang="en-US" sz="1200" b="1"/>
        </a:p>
      </xdr:txBody>
    </xdr:sp>
    <xdr:clientData/>
  </xdr:oneCellAnchor>
  <xdr:oneCellAnchor>
    <xdr:from>
      <xdr:col>1</xdr:col>
      <xdr:colOff>0</xdr:colOff>
      <xdr:row>1</xdr:row>
      <xdr:rowOff>0</xdr:rowOff>
    </xdr:from>
    <xdr:ext cx="8147038" cy="718530"/>
    <xdr:sp macro="" textlink="">
      <xdr:nvSpPr>
        <xdr:cNvPr id="17" name="TextBox 16">
          <a:extLst>
            <a:ext uri="{FF2B5EF4-FFF2-40B4-BE49-F238E27FC236}">
              <a16:creationId xmlns:a16="http://schemas.microsoft.com/office/drawing/2014/main" id="{00000000-0008-0000-0A00-000011000000}"/>
            </a:ext>
          </a:extLst>
        </xdr:cNvPr>
        <xdr:cNvSpPr txBox="1"/>
      </xdr:nvSpPr>
      <xdr:spPr>
        <a:xfrm>
          <a:off x="609600" y="190500"/>
          <a:ext cx="8147038" cy="718530"/>
        </a:xfrm>
        <a:prstGeom prst="rect">
          <a:avLst/>
        </a:prstGeom>
        <a:solidFill>
          <a:schemeClr val="bg1">
            <a:lumMod val="75000"/>
          </a:schemeClr>
        </a:solid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400" b="1"/>
            <a:t>Regional </a:t>
          </a:r>
          <a:r>
            <a:rPr lang="en-US" sz="1400" b="1" baseline="0"/>
            <a:t>GHG Emissions Roll Up Report</a:t>
          </a:r>
        </a:p>
        <a:p>
          <a:r>
            <a:rPr lang="en-US" sz="1400" b="1" baseline="0"/>
            <a:t>Year: 2010 </a:t>
          </a:r>
        </a:p>
        <a:p>
          <a:r>
            <a:rPr lang="en-US" sz="1200" b="1" baseline="0"/>
            <a:t>(all emissions in Column D, when summed will equal the total County or Region protocol compliant GHG emissions estimate) </a:t>
          </a:r>
          <a:endParaRPr lang="en-US" sz="1200" b="1"/>
        </a:p>
      </xdr:txBody>
    </xdr:sp>
    <xdr:clientData/>
  </xdr:oneCellAnchor>
  <xdr:oneCellAnchor>
    <xdr:from>
      <xdr:col>1</xdr:col>
      <xdr:colOff>0</xdr:colOff>
      <xdr:row>1</xdr:row>
      <xdr:rowOff>0</xdr:rowOff>
    </xdr:from>
    <xdr:ext cx="8147038" cy="718530"/>
    <xdr:sp macro="" textlink="">
      <xdr:nvSpPr>
        <xdr:cNvPr id="18" name="TextBox 17">
          <a:extLst>
            <a:ext uri="{FF2B5EF4-FFF2-40B4-BE49-F238E27FC236}">
              <a16:creationId xmlns:a16="http://schemas.microsoft.com/office/drawing/2014/main" id="{00000000-0008-0000-0A00-000012000000}"/>
            </a:ext>
          </a:extLst>
        </xdr:cNvPr>
        <xdr:cNvSpPr txBox="1"/>
      </xdr:nvSpPr>
      <xdr:spPr>
        <a:xfrm>
          <a:off x="609600" y="190500"/>
          <a:ext cx="8147038" cy="718530"/>
        </a:xfrm>
        <a:prstGeom prst="rect">
          <a:avLst/>
        </a:prstGeom>
        <a:solidFill>
          <a:schemeClr val="bg1">
            <a:lumMod val="75000"/>
          </a:schemeClr>
        </a:solid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400" b="1"/>
            <a:t>Regional </a:t>
          </a:r>
          <a:r>
            <a:rPr lang="en-US" sz="1400" b="1" baseline="0"/>
            <a:t>GHG Emissions Roll Up Report</a:t>
          </a:r>
        </a:p>
        <a:p>
          <a:r>
            <a:rPr lang="en-US" sz="1400" b="1" baseline="0"/>
            <a:t>Year: 2010 </a:t>
          </a:r>
        </a:p>
        <a:p>
          <a:r>
            <a:rPr lang="en-US" sz="1200" b="1" baseline="0"/>
            <a:t>(all emissions in Column D, when summed will equal the total County or Region protocol compliant GHG emissions estimate) </a:t>
          </a:r>
          <a:endParaRPr lang="en-US" sz="1200" b="1"/>
        </a:p>
      </xdr:txBody>
    </xdr:sp>
    <xdr:clientData/>
  </xdr:oneCellAnchor>
  <xdr:oneCellAnchor>
    <xdr:from>
      <xdr:col>1</xdr:col>
      <xdr:colOff>0</xdr:colOff>
      <xdr:row>1</xdr:row>
      <xdr:rowOff>0</xdr:rowOff>
    </xdr:from>
    <xdr:ext cx="8147038" cy="718530"/>
    <xdr:sp macro="" textlink="">
      <xdr:nvSpPr>
        <xdr:cNvPr id="19" name="TextBox 18">
          <a:extLst>
            <a:ext uri="{FF2B5EF4-FFF2-40B4-BE49-F238E27FC236}">
              <a16:creationId xmlns:a16="http://schemas.microsoft.com/office/drawing/2014/main" id="{00000000-0008-0000-0A00-000013000000}"/>
            </a:ext>
          </a:extLst>
        </xdr:cNvPr>
        <xdr:cNvSpPr txBox="1"/>
      </xdr:nvSpPr>
      <xdr:spPr>
        <a:xfrm>
          <a:off x="609600" y="190500"/>
          <a:ext cx="8147038" cy="718530"/>
        </a:xfrm>
        <a:prstGeom prst="rect">
          <a:avLst/>
        </a:prstGeom>
        <a:solidFill>
          <a:schemeClr val="bg1">
            <a:lumMod val="75000"/>
          </a:schemeClr>
        </a:solid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400" b="1"/>
            <a:t>Regional </a:t>
          </a:r>
          <a:r>
            <a:rPr lang="en-US" sz="1400" b="1" baseline="0"/>
            <a:t>GHG Emissions Roll Up Report</a:t>
          </a:r>
        </a:p>
        <a:p>
          <a:r>
            <a:rPr lang="en-US" sz="1400" b="1" baseline="0"/>
            <a:t>Year: 2010 </a:t>
          </a:r>
        </a:p>
        <a:p>
          <a:r>
            <a:rPr lang="en-US" sz="1200" b="1" baseline="0"/>
            <a:t>(all emissions in Column D, when summed will equal the total County or Region protocol compliant GHG emissions estimate) </a:t>
          </a:r>
          <a:endParaRPr lang="en-US" sz="1200" b="1"/>
        </a:p>
      </xdr:txBody>
    </xdr:sp>
    <xdr:clientData/>
  </xdr:oneCellAnchor>
  <xdr:oneCellAnchor>
    <xdr:from>
      <xdr:col>1</xdr:col>
      <xdr:colOff>0</xdr:colOff>
      <xdr:row>1</xdr:row>
      <xdr:rowOff>0</xdr:rowOff>
    </xdr:from>
    <xdr:ext cx="8147038" cy="718530"/>
    <xdr:sp macro="" textlink="">
      <xdr:nvSpPr>
        <xdr:cNvPr id="20" name="TextBox 19">
          <a:extLst>
            <a:ext uri="{FF2B5EF4-FFF2-40B4-BE49-F238E27FC236}">
              <a16:creationId xmlns:a16="http://schemas.microsoft.com/office/drawing/2014/main" id="{00000000-0008-0000-0A00-000014000000}"/>
            </a:ext>
          </a:extLst>
        </xdr:cNvPr>
        <xdr:cNvSpPr txBox="1"/>
      </xdr:nvSpPr>
      <xdr:spPr>
        <a:xfrm>
          <a:off x="609600" y="190500"/>
          <a:ext cx="8147038" cy="718530"/>
        </a:xfrm>
        <a:prstGeom prst="rect">
          <a:avLst/>
        </a:prstGeom>
        <a:solidFill>
          <a:schemeClr val="bg1">
            <a:lumMod val="75000"/>
          </a:schemeClr>
        </a:solid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400" b="1"/>
            <a:t>Regional </a:t>
          </a:r>
          <a:r>
            <a:rPr lang="en-US" sz="1400" b="1" baseline="0"/>
            <a:t>GHG Emissions Roll Up Report</a:t>
          </a:r>
        </a:p>
        <a:p>
          <a:r>
            <a:rPr lang="en-US" sz="1400" b="1" baseline="0"/>
            <a:t>Year: 2010 </a:t>
          </a:r>
        </a:p>
        <a:p>
          <a:r>
            <a:rPr lang="en-US" sz="1200" b="1" baseline="0"/>
            <a:t>(all emissions in Column D, when summed will equal the total County or Region protocol compliant GHG emissions estimate) </a:t>
          </a:r>
          <a:endParaRPr lang="en-US" sz="1200" b="1"/>
        </a:p>
      </xdr:txBody>
    </xdr:sp>
    <xdr:clientData/>
  </xdr:oneCellAnchor>
  <xdr:oneCellAnchor>
    <xdr:from>
      <xdr:col>1</xdr:col>
      <xdr:colOff>0</xdr:colOff>
      <xdr:row>1</xdr:row>
      <xdr:rowOff>0</xdr:rowOff>
    </xdr:from>
    <xdr:ext cx="8147038" cy="718530"/>
    <xdr:sp macro="" textlink="">
      <xdr:nvSpPr>
        <xdr:cNvPr id="21" name="TextBox 20">
          <a:extLst>
            <a:ext uri="{FF2B5EF4-FFF2-40B4-BE49-F238E27FC236}">
              <a16:creationId xmlns:a16="http://schemas.microsoft.com/office/drawing/2014/main" id="{00000000-0008-0000-0A00-000015000000}"/>
            </a:ext>
          </a:extLst>
        </xdr:cNvPr>
        <xdr:cNvSpPr txBox="1"/>
      </xdr:nvSpPr>
      <xdr:spPr>
        <a:xfrm>
          <a:off x="609600" y="190500"/>
          <a:ext cx="8147038" cy="718530"/>
        </a:xfrm>
        <a:prstGeom prst="rect">
          <a:avLst/>
        </a:prstGeom>
        <a:solidFill>
          <a:schemeClr val="bg1">
            <a:lumMod val="75000"/>
          </a:schemeClr>
        </a:solid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400" b="1"/>
            <a:t>Regional </a:t>
          </a:r>
          <a:r>
            <a:rPr lang="en-US" sz="1400" b="1" baseline="0"/>
            <a:t>GHG Emissions Roll Up Report</a:t>
          </a:r>
        </a:p>
        <a:p>
          <a:r>
            <a:rPr lang="en-US" sz="1400" b="1" baseline="0"/>
            <a:t>Year: 2010 </a:t>
          </a:r>
        </a:p>
        <a:p>
          <a:r>
            <a:rPr lang="en-US" sz="1200" b="1" baseline="0"/>
            <a:t>(all emissions in Column D, when summed will equal the total County or Region protocol compliant GHG emissions estimate) </a:t>
          </a:r>
          <a:endParaRPr lang="en-US" sz="1200" b="1"/>
        </a:p>
      </xdr:txBody>
    </xdr:sp>
    <xdr:clientData/>
  </xdr:oneCellAnchor>
  <xdr:oneCellAnchor>
    <xdr:from>
      <xdr:col>1</xdr:col>
      <xdr:colOff>0</xdr:colOff>
      <xdr:row>1</xdr:row>
      <xdr:rowOff>0</xdr:rowOff>
    </xdr:from>
    <xdr:ext cx="8147038" cy="718530"/>
    <xdr:sp macro="" textlink="">
      <xdr:nvSpPr>
        <xdr:cNvPr id="22" name="TextBox 21">
          <a:extLst>
            <a:ext uri="{FF2B5EF4-FFF2-40B4-BE49-F238E27FC236}">
              <a16:creationId xmlns:a16="http://schemas.microsoft.com/office/drawing/2014/main" id="{00000000-0008-0000-0A00-000016000000}"/>
            </a:ext>
          </a:extLst>
        </xdr:cNvPr>
        <xdr:cNvSpPr txBox="1"/>
      </xdr:nvSpPr>
      <xdr:spPr>
        <a:xfrm>
          <a:off x="609600" y="190500"/>
          <a:ext cx="8147038" cy="718530"/>
        </a:xfrm>
        <a:prstGeom prst="rect">
          <a:avLst/>
        </a:prstGeom>
        <a:solidFill>
          <a:schemeClr val="bg1">
            <a:lumMod val="75000"/>
          </a:schemeClr>
        </a:solid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400" b="1"/>
            <a:t>Regional </a:t>
          </a:r>
          <a:r>
            <a:rPr lang="en-US" sz="1400" b="1" baseline="0"/>
            <a:t>GHG Emissions Roll Up Report</a:t>
          </a:r>
        </a:p>
        <a:p>
          <a:r>
            <a:rPr lang="en-US" sz="1400" b="1" baseline="0"/>
            <a:t>Year: 2010 </a:t>
          </a:r>
        </a:p>
        <a:p>
          <a:r>
            <a:rPr lang="en-US" sz="1200" b="1" baseline="0"/>
            <a:t>(all emissions in Column D, when summed will equal the total County or Region protocol compliant GHG emissions estimate) </a:t>
          </a:r>
          <a:endParaRPr lang="en-US" sz="1200" b="1"/>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xdr:col>
      <xdr:colOff>0</xdr:colOff>
      <xdr:row>1</xdr:row>
      <xdr:rowOff>0</xdr:rowOff>
    </xdr:from>
    <xdr:ext cx="8147038" cy="718530"/>
    <xdr:sp macro="" textlink="">
      <xdr:nvSpPr>
        <xdr:cNvPr id="2" name="TextBox 1">
          <a:extLst>
            <a:ext uri="{FF2B5EF4-FFF2-40B4-BE49-F238E27FC236}">
              <a16:creationId xmlns:a16="http://schemas.microsoft.com/office/drawing/2014/main" id="{00000000-0008-0000-0B00-000002000000}"/>
            </a:ext>
          </a:extLst>
        </xdr:cNvPr>
        <xdr:cNvSpPr txBox="1"/>
      </xdr:nvSpPr>
      <xdr:spPr>
        <a:xfrm>
          <a:off x="609600" y="190500"/>
          <a:ext cx="8147038" cy="718530"/>
        </a:xfrm>
        <a:prstGeom prst="rect">
          <a:avLst/>
        </a:prstGeom>
        <a:solidFill>
          <a:schemeClr val="bg1">
            <a:lumMod val="75000"/>
          </a:schemeClr>
        </a:solid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400" b="1"/>
            <a:t>Regional </a:t>
          </a:r>
          <a:r>
            <a:rPr lang="en-US" sz="1400" b="1" baseline="0"/>
            <a:t>GHG Emissions Roll Up Report</a:t>
          </a:r>
        </a:p>
        <a:p>
          <a:r>
            <a:rPr lang="en-US" sz="1400" b="1" baseline="0"/>
            <a:t>Year: 2010 </a:t>
          </a:r>
        </a:p>
        <a:p>
          <a:r>
            <a:rPr lang="en-US" sz="1200" b="1" baseline="0"/>
            <a:t>(all emissions in Column D, when summed will equal the total County or Region protocol compliant GHG emissions estimate) </a:t>
          </a:r>
          <a:endParaRPr lang="en-US" sz="1200" b="1"/>
        </a:p>
      </xdr:txBody>
    </xdr:sp>
    <xdr:clientData/>
  </xdr:oneCellAnchor>
  <xdr:oneCellAnchor>
    <xdr:from>
      <xdr:col>1</xdr:col>
      <xdr:colOff>0</xdr:colOff>
      <xdr:row>1</xdr:row>
      <xdr:rowOff>0</xdr:rowOff>
    </xdr:from>
    <xdr:ext cx="8147038" cy="718530"/>
    <xdr:sp macro="" textlink="">
      <xdr:nvSpPr>
        <xdr:cNvPr id="3" name="TextBox 2">
          <a:extLst>
            <a:ext uri="{FF2B5EF4-FFF2-40B4-BE49-F238E27FC236}">
              <a16:creationId xmlns:a16="http://schemas.microsoft.com/office/drawing/2014/main" id="{00000000-0008-0000-0B00-000003000000}"/>
            </a:ext>
          </a:extLst>
        </xdr:cNvPr>
        <xdr:cNvSpPr txBox="1"/>
      </xdr:nvSpPr>
      <xdr:spPr>
        <a:xfrm>
          <a:off x="609600" y="190500"/>
          <a:ext cx="8147038" cy="718530"/>
        </a:xfrm>
        <a:prstGeom prst="rect">
          <a:avLst/>
        </a:prstGeom>
        <a:solidFill>
          <a:schemeClr val="bg1">
            <a:lumMod val="75000"/>
          </a:schemeClr>
        </a:solid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400" b="1"/>
            <a:t>Regional </a:t>
          </a:r>
          <a:r>
            <a:rPr lang="en-US" sz="1400" b="1" baseline="0"/>
            <a:t>GHG Emissions Roll Up Report</a:t>
          </a:r>
        </a:p>
        <a:p>
          <a:r>
            <a:rPr lang="en-US" sz="1400" b="1" baseline="0"/>
            <a:t>Year: 2010 </a:t>
          </a:r>
        </a:p>
        <a:p>
          <a:r>
            <a:rPr lang="en-US" sz="1200" b="1" baseline="0"/>
            <a:t>(all emissions in Column D, when summed will equal the total County or Region protocol compliant GHG emissions estimate) </a:t>
          </a:r>
          <a:endParaRPr lang="en-US" sz="1200" b="1"/>
        </a:p>
      </xdr:txBody>
    </xdr:sp>
    <xdr:clientData/>
  </xdr:oneCellAnchor>
  <xdr:oneCellAnchor>
    <xdr:from>
      <xdr:col>1</xdr:col>
      <xdr:colOff>0</xdr:colOff>
      <xdr:row>1</xdr:row>
      <xdr:rowOff>0</xdr:rowOff>
    </xdr:from>
    <xdr:ext cx="8147038" cy="718530"/>
    <xdr:sp macro="" textlink="">
      <xdr:nvSpPr>
        <xdr:cNvPr id="4" name="TextBox 3">
          <a:extLst>
            <a:ext uri="{FF2B5EF4-FFF2-40B4-BE49-F238E27FC236}">
              <a16:creationId xmlns:a16="http://schemas.microsoft.com/office/drawing/2014/main" id="{00000000-0008-0000-0B00-000004000000}"/>
            </a:ext>
          </a:extLst>
        </xdr:cNvPr>
        <xdr:cNvSpPr txBox="1"/>
      </xdr:nvSpPr>
      <xdr:spPr>
        <a:xfrm>
          <a:off x="609600" y="190500"/>
          <a:ext cx="8147038" cy="718530"/>
        </a:xfrm>
        <a:prstGeom prst="rect">
          <a:avLst/>
        </a:prstGeom>
        <a:solidFill>
          <a:schemeClr val="bg1">
            <a:lumMod val="75000"/>
          </a:schemeClr>
        </a:solid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400" b="1"/>
            <a:t>Regional </a:t>
          </a:r>
          <a:r>
            <a:rPr lang="en-US" sz="1400" b="1" baseline="0"/>
            <a:t>GHG Emissions Roll Up Report</a:t>
          </a:r>
        </a:p>
        <a:p>
          <a:r>
            <a:rPr lang="en-US" sz="1400" b="1" baseline="0"/>
            <a:t>Year: 2010 </a:t>
          </a:r>
        </a:p>
        <a:p>
          <a:r>
            <a:rPr lang="en-US" sz="1200" b="1" baseline="0"/>
            <a:t>(all emissions in Column D, when summed will equal the total County or Region protocol compliant GHG emissions estimate) </a:t>
          </a:r>
          <a:endParaRPr lang="en-US" sz="1200" b="1"/>
        </a:p>
      </xdr:txBody>
    </xdr:sp>
    <xdr:clientData/>
  </xdr:oneCellAnchor>
  <xdr:oneCellAnchor>
    <xdr:from>
      <xdr:col>1</xdr:col>
      <xdr:colOff>0</xdr:colOff>
      <xdr:row>1</xdr:row>
      <xdr:rowOff>0</xdr:rowOff>
    </xdr:from>
    <xdr:ext cx="8147038" cy="718530"/>
    <xdr:sp macro="" textlink="">
      <xdr:nvSpPr>
        <xdr:cNvPr id="5" name="TextBox 4">
          <a:extLst>
            <a:ext uri="{FF2B5EF4-FFF2-40B4-BE49-F238E27FC236}">
              <a16:creationId xmlns:a16="http://schemas.microsoft.com/office/drawing/2014/main" id="{00000000-0008-0000-0B00-000005000000}"/>
            </a:ext>
          </a:extLst>
        </xdr:cNvPr>
        <xdr:cNvSpPr txBox="1"/>
      </xdr:nvSpPr>
      <xdr:spPr>
        <a:xfrm>
          <a:off x="609600" y="190500"/>
          <a:ext cx="8147038" cy="718530"/>
        </a:xfrm>
        <a:prstGeom prst="rect">
          <a:avLst/>
        </a:prstGeom>
        <a:solidFill>
          <a:schemeClr val="bg1">
            <a:lumMod val="75000"/>
          </a:schemeClr>
        </a:solid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400" b="1"/>
            <a:t>Regional </a:t>
          </a:r>
          <a:r>
            <a:rPr lang="en-US" sz="1400" b="1" baseline="0"/>
            <a:t>GHG Emissions Roll Up Report</a:t>
          </a:r>
        </a:p>
        <a:p>
          <a:r>
            <a:rPr lang="en-US" sz="1400" b="1" baseline="0"/>
            <a:t>Year: 2010 </a:t>
          </a:r>
        </a:p>
        <a:p>
          <a:r>
            <a:rPr lang="en-US" sz="1200" b="1" baseline="0"/>
            <a:t>(all emissions in Column D, when summed will equal the total County or Region protocol compliant GHG emissions estimate) </a:t>
          </a:r>
          <a:endParaRPr lang="en-US" sz="1200" b="1"/>
        </a:p>
      </xdr:txBody>
    </xdr:sp>
    <xdr:clientData/>
  </xdr:oneCellAnchor>
  <xdr:oneCellAnchor>
    <xdr:from>
      <xdr:col>1</xdr:col>
      <xdr:colOff>0</xdr:colOff>
      <xdr:row>1</xdr:row>
      <xdr:rowOff>0</xdr:rowOff>
    </xdr:from>
    <xdr:ext cx="8147038" cy="718530"/>
    <xdr:sp macro="" textlink="">
      <xdr:nvSpPr>
        <xdr:cNvPr id="6" name="TextBox 5">
          <a:extLst>
            <a:ext uri="{FF2B5EF4-FFF2-40B4-BE49-F238E27FC236}">
              <a16:creationId xmlns:a16="http://schemas.microsoft.com/office/drawing/2014/main" id="{00000000-0008-0000-0B00-000006000000}"/>
            </a:ext>
          </a:extLst>
        </xdr:cNvPr>
        <xdr:cNvSpPr txBox="1"/>
      </xdr:nvSpPr>
      <xdr:spPr>
        <a:xfrm>
          <a:off x="609600" y="190500"/>
          <a:ext cx="8147038" cy="718530"/>
        </a:xfrm>
        <a:prstGeom prst="rect">
          <a:avLst/>
        </a:prstGeom>
        <a:solidFill>
          <a:schemeClr val="bg1">
            <a:lumMod val="75000"/>
          </a:schemeClr>
        </a:solid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400" b="1"/>
            <a:t>Regional </a:t>
          </a:r>
          <a:r>
            <a:rPr lang="en-US" sz="1400" b="1" baseline="0"/>
            <a:t>GHG Emissions Roll Up Report</a:t>
          </a:r>
        </a:p>
        <a:p>
          <a:r>
            <a:rPr lang="en-US" sz="1400" b="1" baseline="0"/>
            <a:t>Year: 2010 </a:t>
          </a:r>
        </a:p>
        <a:p>
          <a:r>
            <a:rPr lang="en-US" sz="1200" b="1" baseline="0"/>
            <a:t>(all emissions in Column D, when summed will equal the total County or Region protocol compliant GHG emissions estimate) </a:t>
          </a:r>
          <a:endParaRPr lang="en-US" sz="1200" b="1"/>
        </a:p>
      </xdr:txBody>
    </xdr:sp>
    <xdr:clientData/>
  </xdr:oneCellAnchor>
  <xdr:oneCellAnchor>
    <xdr:from>
      <xdr:col>1</xdr:col>
      <xdr:colOff>0</xdr:colOff>
      <xdr:row>1</xdr:row>
      <xdr:rowOff>0</xdr:rowOff>
    </xdr:from>
    <xdr:ext cx="8147038" cy="718530"/>
    <xdr:sp macro="" textlink="">
      <xdr:nvSpPr>
        <xdr:cNvPr id="7" name="TextBox 6">
          <a:extLst>
            <a:ext uri="{FF2B5EF4-FFF2-40B4-BE49-F238E27FC236}">
              <a16:creationId xmlns:a16="http://schemas.microsoft.com/office/drawing/2014/main" id="{00000000-0008-0000-0B00-000007000000}"/>
            </a:ext>
          </a:extLst>
        </xdr:cNvPr>
        <xdr:cNvSpPr txBox="1"/>
      </xdr:nvSpPr>
      <xdr:spPr>
        <a:xfrm>
          <a:off x="609600" y="190500"/>
          <a:ext cx="8147038" cy="718530"/>
        </a:xfrm>
        <a:prstGeom prst="rect">
          <a:avLst/>
        </a:prstGeom>
        <a:solidFill>
          <a:schemeClr val="bg1">
            <a:lumMod val="75000"/>
          </a:schemeClr>
        </a:solid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400" b="1"/>
            <a:t>Regional </a:t>
          </a:r>
          <a:r>
            <a:rPr lang="en-US" sz="1400" b="1" baseline="0"/>
            <a:t>GHG Emissions Roll Up Report</a:t>
          </a:r>
        </a:p>
        <a:p>
          <a:r>
            <a:rPr lang="en-US" sz="1400" b="1" baseline="0"/>
            <a:t>Year: 2010 </a:t>
          </a:r>
        </a:p>
        <a:p>
          <a:r>
            <a:rPr lang="en-US" sz="1200" b="1" baseline="0"/>
            <a:t>(all emissions in Column D, when summed will equal the total County or Region protocol compliant GHG emissions estimate) </a:t>
          </a:r>
          <a:endParaRPr lang="en-US" sz="1200" b="1"/>
        </a:p>
      </xdr:txBody>
    </xdr:sp>
    <xdr:clientData/>
  </xdr:oneCellAnchor>
  <xdr:oneCellAnchor>
    <xdr:from>
      <xdr:col>1</xdr:col>
      <xdr:colOff>0</xdr:colOff>
      <xdr:row>1</xdr:row>
      <xdr:rowOff>0</xdr:rowOff>
    </xdr:from>
    <xdr:ext cx="8147038" cy="718530"/>
    <xdr:sp macro="" textlink="">
      <xdr:nvSpPr>
        <xdr:cNvPr id="8" name="TextBox 7">
          <a:extLst>
            <a:ext uri="{FF2B5EF4-FFF2-40B4-BE49-F238E27FC236}">
              <a16:creationId xmlns:a16="http://schemas.microsoft.com/office/drawing/2014/main" id="{00000000-0008-0000-0B00-000008000000}"/>
            </a:ext>
          </a:extLst>
        </xdr:cNvPr>
        <xdr:cNvSpPr txBox="1"/>
      </xdr:nvSpPr>
      <xdr:spPr>
        <a:xfrm>
          <a:off x="609600" y="190500"/>
          <a:ext cx="8147038" cy="718530"/>
        </a:xfrm>
        <a:prstGeom prst="rect">
          <a:avLst/>
        </a:prstGeom>
        <a:solidFill>
          <a:schemeClr val="bg1">
            <a:lumMod val="75000"/>
          </a:schemeClr>
        </a:solid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400" b="1"/>
            <a:t>Regional </a:t>
          </a:r>
          <a:r>
            <a:rPr lang="en-US" sz="1400" b="1" baseline="0"/>
            <a:t>GHG Emissions Roll Up Report</a:t>
          </a:r>
        </a:p>
        <a:p>
          <a:r>
            <a:rPr lang="en-US" sz="1400" b="1" baseline="0"/>
            <a:t>Year: 2010 </a:t>
          </a:r>
        </a:p>
        <a:p>
          <a:r>
            <a:rPr lang="en-US" sz="1200" b="1" baseline="0"/>
            <a:t>(all emissions in Column D, when summed will equal the total County or Region protocol compliant GHG emissions estimate) </a:t>
          </a:r>
          <a:endParaRPr lang="en-US" sz="1200" b="1"/>
        </a:p>
      </xdr:txBody>
    </xdr:sp>
    <xdr:clientData/>
  </xdr:oneCellAnchor>
  <xdr:oneCellAnchor>
    <xdr:from>
      <xdr:col>1</xdr:col>
      <xdr:colOff>0</xdr:colOff>
      <xdr:row>1</xdr:row>
      <xdr:rowOff>0</xdr:rowOff>
    </xdr:from>
    <xdr:ext cx="8147038" cy="718530"/>
    <xdr:sp macro="" textlink="">
      <xdr:nvSpPr>
        <xdr:cNvPr id="9" name="TextBox 8">
          <a:extLst>
            <a:ext uri="{FF2B5EF4-FFF2-40B4-BE49-F238E27FC236}">
              <a16:creationId xmlns:a16="http://schemas.microsoft.com/office/drawing/2014/main" id="{00000000-0008-0000-0B00-000009000000}"/>
            </a:ext>
          </a:extLst>
        </xdr:cNvPr>
        <xdr:cNvSpPr txBox="1"/>
      </xdr:nvSpPr>
      <xdr:spPr>
        <a:xfrm>
          <a:off x="609600" y="190500"/>
          <a:ext cx="8147038" cy="718530"/>
        </a:xfrm>
        <a:prstGeom prst="rect">
          <a:avLst/>
        </a:prstGeom>
        <a:solidFill>
          <a:schemeClr val="bg1">
            <a:lumMod val="75000"/>
          </a:schemeClr>
        </a:solid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400" b="1"/>
            <a:t>Regional </a:t>
          </a:r>
          <a:r>
            <a:rPr lang="en-US" sz="1400" b="1" baseline="0"/>
            <a:t>GHG Emissions Roll Up Report</a:t>
          </a:r>
        </a:p>
        <a:p>
          <a:r>
            <a:rPr lang="en-US" sz="1400" b="1" baseline="0"/>
            <a:t>Year: 2010 </a:t>
          </a:r>
        </a:p>
        <a:p>
          <a:r>
            <a:rPr lang="en-US" sz="1200" b="1" baseline="0"/>
            <a:t>(all emissions in Column D, when summed will equal the total County or Region protocol compliant GHG emissions estimate) </a:t>
          </a:r>
          <a:endParaRPr lang="en-US" sz="1200" b="1"/>
        </a:p>
      </xdr:txBody>
    </xdr:sp>
    <xdr:clientData/>
  </xdr:oneCellAnchor>
  <xdr:oneCellAnchor>
    <xdr:from>
      <xdr:col>1</xdr:col>
      <xdr:colOff>0</xdr:colOff>
      <xdr:row>1</xdr:row>
      <xdr:rowOff>0</xdr:rowOff>
    </xdr:from>
    <xdr:ext cx="8147038" cy="718530"/>
    <xdr:sp macro="" textlink="">
      <xdr:nvSpPr>
        <xdr:cNvPr id="10" name="TextBox 9">
          <a:extLst>
            <a:ext uri="{FF2B5EF4-FFF2-40B4-BE49-F238E27FC236}">
              <a16:creationId xmlns:a16="http://schemas.microsoft.com/office/drawing/2014/main" id="{00000000-0008-0000-0B00-00000A000000}"/>
            </a:ext>
          </a:extLst>
        </xdr:cNvPr>
        <xdr:cNvSpPr txBox="1"/>
      </xdr:nvSpPr>
      <xdr:spPr>
        <a:xfrm>
          <a:off x="609600" y="190500"/>
          <a:ext cx="8147038" cy="718530"/>
        </a:xfrm>
        <a:prstGeom prst="rect">
          <a:avLst/>
        </a:prstGeom>
        <a:solidFill>
          <a:schemeClr val="bg1">
            <a:lumMod val="75000"/>
          </a:schemeClr>
        </a:solid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400" b="1"/>
            <a:t>Regional </a:t>
          </a:r>
          <a:r>
            <a:rPr lang="en-US" sz="1400" b="1" baseline="0"/>
            <a:t>GHG Emissions Roll Up Report</a:t>
          </a:r>
        </a:p>
        <a:p>
          <a:r>
            <a:rPr lang="en-US" sz="1400" b="1" baseline="0"/>
            <a:t>Year: 2010 </a:t>
          </a:r>
        </a:p>
        <a:p>
          <a:r>
            <a:rPr lang="en-US" sz="1200" b="1" baseline="0"/>
            <a:t>(all emissions in Column D, when summed will equal the total County or Region protocol compliant GHG emissions estimate) </a:t>
          </a:r>
          <a:endParaRPr lang="en-US" sz="1200" b="1"/>
        </a:p>
      </xdr:txBody>
    </xdr:sp>
    <xdr:clientData/>
  </xdr:oneCellAnchor>
  <xdr:oneCellAnchor>
    <xdr:from>
      <xdr:col>1</xdr:col>
      <xdr:colOff>0</xdr:colOff>
      <xdr:row>1</xdr:row>
      <xdr:rowOff>0</xdr:rowOff>
    </xdr:from>
    <xdr:ext cx="8147038" cy="718530"/>
    <xdr:sp macro="" textlink="">
      <xdr:nvSpPr>
        <xdr:cNvPr id="11" name="TextBox 10">
          <a:extLst>
            <a:ext uri="{FF2B5EF4-FFF2-40B4-BE49-F238E27FC236}">
              <a16:creationId xmlns:a16="http://schemas.microsoft.com/office/drawing/2014/main" id="{00000000-0008-0000-0B00-00000B000000}"/>
            </a:ext>
          </a:extLst>
        </xdr:cNvPr>
        <xdr:cNvSpPr txBox="1"/>
      </xdr:nvSpPr>
      <xdr:spPr>
        <a:xfrm>
          <a:off x="609600" y="190500"/>
          <a:ext cx="8147038" cy="718530"/>
        </a:xfrm>
        <a:prstGeom prst="rect">
          <a:avLst/>
        </a:prstGeom>
        <a:solidFill>
          <a:schemeClr val="bg1">
            <a:lumMod val="75000"/>
          </a:schemeClr>
        </a:solid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400" b="1"/>
            <a:t>Regional </a:t>
          </a:r>
          <a:r>
            <a:rPr lang="en-US" sz="1400" b="1" baseline="0"/>
            <a:t>GHG Emissions Roll Up Report</a:t>
          </a:r>
        </a:p>
        <a:p>
          <a:r>
            <a:rPr lang="en-US" sz="1400" b="1" baseline="0"/>
            <a:t>Year: 2010 </a:t>
          </a:r>
        </a:p>
        <a:p>
          <a:r>
            <a:rPr lang="en-US" sz="1200" b="1" baseline="0"/>
            <a:t>(all emissions in Column D, when summed will equal the total County or Region protocol compliant GHG emissions estimate) </a:t>
          </a:r>
          <a:endParaRPr lang="en-US" sz="1200" b="1"/>
        </a:p>
      </xdr:txBody>
    </xdr:sp>
    <xdr:clientData/>
  </xdr:oneCellAnchor>
  <xdr:oneCellAnchor>
    <xdr:from>
      <xdr:col>1</xdr:col>
      <xdr:colOff>0</xdr:colOff>
      <xdr:row>1</xdr:row>
      <xdr:rowOff>0</xdr:rowOff>
    </xdr:from>
    <xdr:ext cx="8147038" cy="718530"/>
    <xdr:sp macro="" textlink="">
      <xdr:nvSpPr>
        <xdr:cNvPr id="12" name="TextBox 11">
          <a:extLst>
            <a:ext uri="{FF2B5EF4-FFF2-40B4-BE49-F238E27FC236}">
              <a16:creationId xmlns:a16="http://schemas.microsoft.com/office/drawing/2014/main" id="{00000000-0008-0000-0B00-00000C000000}"/>
            </a:ext>
          </a:extLst>
        </xdr:cNvPr>
        <xdr:cNvSpPr txBox="1"/>
      </xdr:nvSpPr>
      <xdr:spPr>
        <a:xfrm>
          <a:off x="609600" y="190500"/>
          <a:ext cx="8147038" cy="718530"/>
        </a:xfrm>
        <a:prstGeom prst="rect">
          <a:avLst/>
        </a:prstGeom>
        <a:solidFill>
          <a:schemeClr val="bg1">
            <a:lumMod val="75000"/>
          </a:schemeClr>
        </a:solid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400" b="1"/>
            <a:t>Regional </a:t>
          </a:r>
          <a:r>
            <a:rPr lang="en-US" sz="1400" b="1" baseline="0"/>
            <a:t>GHG Emissions Roll Up Report</a:t>
          </a:r>
        </a:p>
        <a:p>
          <a:r>
            <a:rPr lang="en-US" sz="1400" b="1" baseline="0"/>
            <a:t>Year: 2010 </a:t>
          </a:r>
        </a:p>
        <a:p>
          <a:r>
            <a:rPr lang="en-US" sz="1200" b="1" baseline="0"/>
            <a:t>(all emissions in Column D, when summed will equal the total County or Region protocol compliant GHG emissions estimate) </a:t>
          </a:r>
          <a:endParaRPr lang="en-US" sz="1200" b="1"/>
        </a:p>
      </xdr:txBody>
    </xdr:sp>
    <xdr:clientData/>
  </xdr:oneCellAnchor>
  <xdr:oneCellAnchor>
    <xdr:from>
      <xdr:col>1</xdr:col>
      <xdr:colOff>0</xdr:colOff>
      <xdr:row>1</xdr:row>
      <xdr:rowOff>0</xdr:rowOff>
    </xdr:from>
    <xdr:ext cx="8147038" cy="718530"/>
    <xdr:sp macro="" textlink="">
      <xdr:nvSpPr>
        <xdr:cNvPr id="13" name="TextBox 12">
          <a:extLst>
            <a:ext uri="{FF2B5EF4-FFF2-40B4-BE49-F238E27FC236}">
              <a16:creationId xmlns:a16="http://schemas.microsoft.com/office/drawing/2014/main" id="{00000000-0008-0000-0B00-00000D000000}"/>
            </a:ext>
          </a:extLst>
        </xdr:cNvPr>
        <xdr:cNvSpPr txBox="1"/>
      </xdr:nvSpPr>
      <xdr:spPr>
        <a:xfrm>
          <a:off x="609600" y="190500"/>
          <a:ext cx="8147038" cy="718530"/>
        </a:xfrm>
        <a:prstGeom prst="rect">
          <a:avLst/>
        </a:prstGeom>
        <a:solidFill>
          <a:schemeClr val="bg1">
            <a:lumMod val="75000"/>
          </a:schemeClr>
        </a:solid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400" b="1"/>
            <a:t>Regional </a:t>
          </a:r>
          <a:r>
            <a:rPr lang="en-US" sz="1400" b="1" baseline="0"/>
            <a:t>GHG Emissions Roll Up Report</a:t>
          </a:r>
        </a:p>
        <a:p>
          <a:r>
            <a:rPr lang="en-US" sz="1400" b="1" baseline="0"/>
            <a:t>Year: 2010 </a:t>
          </a:r>
        </a:p>
        <a:p>
          <a:r>
            <a:rPr lang="en-US" sz="1200" b="1" baseline="0"/>
            <a:t>(all emissions in Column D, when summed will equal the total County or Region protocol compliant GHG emissions estimate) </a:t>
          </a:r>
          <a:endParaRPr lang="en-US" sz="1200" b="1"/>
        </a:p>
      </xdr:txBody>
    </xdr:sp>
    <xdr:clientData/>
  </xdr:oneCellAnchor>
  <xdr:oneCellAnchor>
    <xdr:from>
      <xdr:col>1</xdr:col>
      <xdr:colOff>0</xdr:colOff>
      <xdr:row>1</xdr:row>
      <xdr:rowOff>0</xdr:rowOff>
    </xdr:from>
    <xdr:ext cx="8147038" cy="718530"/>
    <xdr:sp macro="" textlink="">
      <xdr:nvSpPr>
        <xdr:cNvPr id="14" name="TextBox 13">
          <a:extLst>
            <a:ext uri="{FF2B5EF4-FFF2-40B4-BE49-F238E27FC236}">
              <a16:creationId xmlns:a16="http://schemas.microsoft.com/office/drawing/2014/main" id="{00000000-0008-0000-0B00-00000E000000}"/>
            </a:ext>
          </a:extLst>
        </xdr:cNvPr>
        <xdr:cNvSpPr txBox="1"/>
      </xdr:nvSpPr>
      <xdr:spPr>
        <a:xfrm>
          <a:off x="609600" y="190500"/>
          <a:ext cx="8147038" cy="718530"/>
        </a:xfrm>
        <a:prstGeom prst="rect">
          <a:avLst/>
        </a:prstGeom>
        <a:solidFill>
          <a:schemeClr val="bg1">
            <a:lumMod val="75000"/>
          </a:schemeClr>
        </a:solid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400" b="1"/>
            <a:t>Regional </a:t>
          </a:r>
          <a:r>
            <a:rPr lang="en-US" sz="1400" b="1" baseline="0"/>
            <a:t>GHG Emissions Roll Up Report</a:t>
          </a:r>
        </a:p>
        <a:p>
          <a:r>
            <a:rPr lang="en-US" sz="1400" b="1" baseline="0"/>
            <a:t>Year: 2010 </a:t>
          </a:r>
        </a:p>
        <a:p>
          <a:r>
            <a:rPr lang="en-US" sz="1200" b="1" baseline="0"/>
            <a:t>(all emissions in Column D, when summed will equal the total County or Region protocol compliant GHG emissions estimate) </a:t>
          </a:r>
          <a:endParaRPr lang="en-US" sz="1200" b="1"/>
        </a:p>
      </xdr:txBody>
    </xdr:sp>
    <xdr:clientData/>
  </xdr:oneCellAnchor>
  <xdr:oneCellAnchor>
    <xdr:from>
      <xdr:col>1</xdr:col>
      <xdr:colOff>0</xdr:colOff>
      <xdr:row>1</xdr:row>
      <xdr:rowOff>0</xdr:rowOff>
    </xdr:from>
    <xdr:ext cx="8147038" cy="718530"/>
    <xdr:sp macro="" textlink="">
      <xdr:nvSpPr>
        <xdr:cNvPr id="15" name="TextBox 14">
          <a:extLst>
            <a:ext uri="{FF2B5EF4-FFF2-40B4-BE49-F238E27FC236}">
              <a16:creationId xmlns:a16="http://schemas.microsoft.com/office/drawing/2014/main" id="{00000000-0008-0000-0B00-00000F000000}"/>
            </a:ext>
          </a:extLst>
        </xdr:cNvPr>
        <xdr:cNvSpPr txBox="1"/>
      </xdr:nvSpPr>
      <xdr:spPr>
        <a:xfrm>
          <a:off x="609600" y="190500"/>
          <a:ext cx="8147038" cy="718530"/>
        </a:xfrm>
        <a:prstGeom prst="rect">
          <a:avLst/>
        </a:prstGeom>
        <a:solidFill>
          <a:schemeClr val="bg1">
            <a:lumMod val="75000"/>
          </a:schemeClr>
        </a:solid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400" b="1"/>
            <a:t>Regional </a:t>
          </a:r>
          <a:r>
            <a:rPr lang="en-US" sz="1400" b="1" baseline="0"/>
            <a:t>GHG Emissions Roll Up Report</a:t>
          </a:r>
        </a:p>
        <a:p>
          <a:r>
            <a:rPr lang="en-US" sz="1400" b="1" baseline="0"/>
            <a:t>Year: 2010 </a:t>
          </a:r>
        </a:p>
        <a:p>
          <a:r>
            <a:rPr lang="en-US" sz="1200" b="1" baseline="0"/>
            <a:t>(all emissions in Column D, when summed will equal the total County or Region protocol compliant GHG emissions estimate) </a:t>
          </a:r>
          <a:endParaRPr lang="en-US" sz="1200" b="1"/>
        </a:p>
      </xdr:txBody>
    </xdr:sp>
    <xdr:clientData/>
  </xdr:oneCellAnchor>
  <xdr:oneCellAnchor>
    <xdr:from>
      <xdr:col>1</xdr:col>
      <xdr:colOff>0</xdr:colOff>
      <xdr:row>1</xdr:row>
      <xdr:rowOff>0</xdr:rowOff>
    </xdr:from>
    <xdr:ext cx="8147038" cy="718530"/>
    <xdr:sp macro="" textlink="">
      <xdr:nvSpPr>
        <xdr:cNvPr id="16" name="TextBox 15">
          <a:extLst>
            <a:ext uri="{FF2B5EF4-FFF2-40B4-BE49-F238E27FC236}">
              <a16:creationId xmlns:a16="http://schemas.microsoft.com/office/drawing/2014/main" id="{00000000-0008-0000-0B00-000010000000}"/>
            </a:ext>
          </a:extLst>
        </xdr:cNvPr>
        <xdr:cNvSpPr txBox="1"/>
      </xdr:nvSpPr>
      <xdr:spPr>
        <a:xfrm>
          <a:off x="609600" y="190500"/>
          <a:ext cx="8147038" cy="718530"/>
        </a:xfrm>
        <a:prstGeom prst="rect">
          <a:avLst/>
        </a:prstGeom>
        <a:solidFill>
          <a:schemeClr val="bg1">
            <a:lumMod val="75000"/>
          </a:schemeClr>
        </a:solid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400" b="1"/>
            <a:t>Regional </a:t>
          </a:r>
          <a:r>
            <a:rPr lang="en-US" sz="1400" b="1" baseline="0"/>
            <a:t>GHG Emissions Roll Up Report</a:t>
          </a:r>
        </a:p>
        <a:p>
          <a:r>
            <a:rPr lang="en-US" sz="1400" b="1" baseline="0"/>
            <a:t>Year: 2010 </a:t>
          </a:r>
        </a:p>
        <a:p>
          <a:r>
            <a:rPr lang="en-US" sz="1200" b="1" baseline="0"/>
            <a:t>(all emissions in Column D, when summed will equal the total County or Region protocol compliant GHG emissions estimate) </a:t>
          </a:r>
          <a:endParaRPr lang="en-US" sz="1200" b="1"/>
        </a:p>
      </xdr:txBody>
    </xdr:sp>
    <xdr:clientData/>
  </xdr:oneCellAnchor>
  <xdr:oneCellAnchor>
    <xdr:from>
      <xdr:col>1</xdr:col>
      <xdr:colOff>0</xdr:colOff>
      <xdr:row>1</xdr:row>
      <xdr:rowOff>0</xdr:rowOff>
    </xdr:from>
    <xdr:ext cx="8147038" cy="718530"/>
    <xdr:sp macro="" textlink="">
      <xdr:nvSpPr>
        <xdr:cNvPr id="17" name="TextBox 16">
          <a:extLst>
            <a:ext uri="{FF2B5EF4-FFF2-40B4-BE49-F238E27FC236}">
              <a16:creationId xmlns:a16="http://schemas.microsoft.com/office/drawing/2014/main" id="{00000000-0008-0000-0B00-000011000000}"/>
            </a:ext>
          </a:extLst>
        </xdr:cNvPr>
        <xdr:cNvSpPr txBox="1"/>
      </xdr:nvSpPr>
      <xdr:spPr>
        <a:xfrm>
          <a:off x="609600" y="190500"/>
          <a:ext cx="8147038" cy="718530"/>
        </a:xfrm>
        <a:prstGeom prst="rect">
          <a:avLst/>
        </a:prstGeom>
        <a:solidFill>
          <a:schemeClr val="bg1">
            <a:lumMod val="75000"/>
          </a:schemeClr>
        </a:solid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400" b="1"/>
            <a:t>Regional </a:t>
          </a:r>
          <a:r>
            <a:rPr lang="en-US" sz="1400" b="1" baseline="0"/>
            <a:t>GHG Emissions Roll Up Report</a:t>
          </a:r>
        </a:p>
        <a:p>
          <a:r>
            <a:rPr lang="en-US" sz="1400" b="1" baseline="0"/>
            <a:t>Year: 2010 </a:t>
          </a:r>
        </a:p>
        <a:p>
          <a:r>
            <a:rPr lang="en-US" sz="1200" b="1" baseline="0"/>
            <a:t>(all emissions in Column D, when summed will equal the total County or Region protocol compliant GHG emissions estimate) </a:t>
          </a:r>
          <a:endParaRPr lang="en-US" sz="1200" b="1"/>
        </a:p>
      </xdr:txBody>
    </xdr:sp>
    <xdr:clientData/>
  </xdr:oneCellAnchor>
  <xdr:oneCellAnchor>
    <xdr:from>
      <xdr:col>1</xdr:col>
      <xdr:colOff>0</xdr:colOff>
      <xdr:row>1</xdr:row>
      <xdr:rowOff>0</xdr:rowOff>
    </xdr:from>
    <xdr:ext cx="8147038" cy="718530"/>
    <xdr:sp macro="" textlink="">
      <xdr:nvSpPr>
        <xdr:cNvPr id="18" name="TextBox 17">
          <a:extLst>
            <a:ext uri="{FF2B5EF4-FFF2-40B4-BE49-F238E27FC236}">
              <a16:creationId xmlns:a16="http://schemas.microsoft.com/office/drawing/2014/main" id="{00000000-0008-0000-0B00-000012000000}"/>
            </a:ext>
          </a:extLst>
        </xdr:cNvPr>
        <xdr:cNvSpPr txBox="1"/>
      </xdr:nvSpPr>
      <xdr:spPr>
        <a:xfrm>
          <a:off x="609600" y="190500"/>
          <a:ext cx="8147038" cy="718530"/>
        </a:xfrm>
        <a:prstGeom prst="rect">
          <a:avLst/>
        </a:prstGeom>
        <a:solidFill>
          <a:schemeClr val="bg1">
            <a:lumMod val="75000"/>
          </a:schemeClr>
        </a:solid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400" b="1"/>
            <a:t>Regional </a:t>
          </a:r>
          <a:r>
            <a:rPr lang="en-US" sz="1400" b="1" baseline="0"/>
            <a:t>GHG Emissions Roll Up Report</a:t>
          </a:r>
        </a:p>
        <a:p>
          <a:r>
            <a:rPr lang="en-US" sz="1400" b="1" baseline="0"/>
            <a:t>Year: 2010 </a:t>
          </a:r>
        </a:p>
        <a:p>
          <a:r>
            <a:rPr lang="en-US" sz="1200" b="1" baseline="0"/>
            <a:t>(all emissions in Column D, when summed will equal the total County or Region protocol compliant GHG emissions estimate) </a:t>
          </a:r>
          <a:endParaRPr lang="en-US" sz="1200" b="1"/>
        </a:p>
      </xdr:txBody>
    </xdr:sp>
    <xdr:clientData/>
  </xdr:oneCellAnchor>
  <xdr:oneCellAnchor>
    <xdr:from>
      <xdr:col>1</xdr:col>
      <xdr:colOff>0</xdr:colOff>
      <xdr:row>1</xdr:row>
      <xdr:rowOff>0</xdr:rowOff>
    </xdr:from>
    <xdr:ext cx="8147038" cy="718530"/>
    <xdr:sp macro="" textlink="">
      <xdr:nvSpPr>
        <xdr:cNvPr id="19" name="TextBox 18">
          <a:extLst>
            <a:ext uri="{FF2B5EF4-FFF2-40B4-BE49-F238E27FC236}">
              <a16:creationId xmlns:a16="http://schemas.microsoft.com/office/drawing/2014/main" id="{00000000-0008-0000-0B00-000013000000}"/>
            </a:ext>
          </a:extLst>
        </xdr:cNvPr>
        <xdr:cNvSpPr txBox="1"/>
      </xdr:nvSpPr>
      <xdr:spPr>
        <a:xfrm>
          <a:off x="609600" y="190500"/>
          <a:ext cx="8147038" cy="718530"/>
        </a:xfrm>
        <a:prstGeom prst="rect">
          <a:avLst/>
        </a:prstGeom>
        <a:solidFill>
          <a:schemeClr val="bg1">
            <a:lumMod val="75000"/>
          </a:schemeClr>
        </a:solid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400" b="1"/>
            <a:t>Regional </a:t>
          </a:r>
          <a:r>
            <a:rPr lang="en-US" sz="1400" b="1" baseline="0"/>
            <a:t>GHG Emissions Roll Up Report</a:t>
          </a:r>
        </a:p>
        <a:p>
          <a:r>
            <a:rPr lang="en-US" sz="1400" b="1" baseline="0"/>
            <a:t>Year: 2010 </a:t>
          </a:r>
        </a:p>
        <a:p>
          <a:r>
            <a:rPr lang="en-US" sz="1200" b="1" baseline="0"/>
            <a:t>(all emissions in Column D, when summed will equal the total County or Region protocol compliant GHG emissions estimate) </a:t>
          </a:r>
          <a:endParaRPr lang="en-US" sz="1200" b="1"/>
        </a:p>
      </xdr:txBody>
    </xdr:sp>
    <xdr:clientData/>
  </xdr:oneCellAnchor>
  <xdr:oneCellAnchor>
    <xdr:from>
      <xdr:col>1</xdr:col>
      <xdr:colOff>0</xdr:colOff>
      <xdr:row>1</xdr:row>
      <xdr:rowOff>0</xdr:rowOff>
    </xdr:from>
    <xdr:ext cx="8147038" cy="718530"/>
    <xdr:sp macro="" textlink="">
      <xdr:nvSpPr>
        <xdr:cNvPr id="20" name="TextBox 19">
          <a:extLst>
            <a:ext uri="{FF2B5EF4-FFF2-40B4-BE49-F238E27FC236}">
              <a16:creationId xmlns:a16="http://schemas.microsoft.com/office/drawing/2014/main" id="{00000000-0008-0000-0B00-000014000000}"/>
            </a:ext>
          </a:extLst>
        </xdr:cNvPr>
        <xdr:cNvSpPr txBox="1"/>
      </xdr:nvSpPr>
      <xdr:spPr>
        <a:xfrm>
          <a:off x="609600" y="190500"/>
          <a:ext cx="8147038" cy="718530"/>
        </a:xfrm>
        <a:prstGeom prst="rect">
          <a:avLst/>
        </a:prstGeom>
        <a:solidFill>
          <a:schemeClr val="bg1">
            <a:lumMod val="75000"/>
          </a:schemeClr>
        </a:solid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400" b="1"/>
            <a:t>Regional </a:t>
          </a:r>
          <a:r>
            <a:rPr lang="en-US" sz="1400" b="1" baseline="0"/>
            <a:t>GHG Emissions Roll Up Report</a:t>
          </a:r>
        </a:p>
        <a:p>
          <a:r>
            <a:rPr lang="en-US" sz="1400" b="1" baseline="0"/>
            <a:t>Year: 2010 </a:t>
          </a:r>
        </a:p>
        <a:p>
          <a:r>
            <a:rPr lang="en-US" sz="1200" b="1" baseline="0"/>
            <a:t>(all emissions in Column D, when summed will equal the total County or Region protocol compliant GHG emissions estimate) </a:t>
          </a:r>
          <a:endParaRPr lang="en-US" sz="1200" b="1"/>
        </a:p>
      </xdr:txBody>
    </xdr:sp>
    <xdr:clientData/>
  </xdr:oneCellAnchor>
  <xdr:oneCellAnchor>
    <xdr:from>
      <xdr:col>1</xdr:col>
      <xdr:colOff>0</xdr:colOff>
      <xdr:row>1</xdr:row>
      <xdr:rowOff>0</xdr:rowOff>
    </xdr:from>
    <xdr:ext cx="8147038" cy="718530"/>
    <xdr:sp macro="" textlink="">
      <xdr:nvSpPr>
        <xdr:cNvPr id="21" name="TextBox 20">
          <a:extLst>
            <a:ext uri="{FF2B5EF4-FFF2-40B4-BE49-F238E27FC236}">
              <a16:creationId xmlns:a16="http://schemas.microsoft.com/office/drawing/2014/main" id="{00000000-0008-0000-0B00-000015000000}"/>
            </a:ext>
          </a:extLst>
        </xdr:cNvPr>
        <xdr:cNvSpPr txBox="1"/>
      </xdr:nvSpPr>
      <xdr:spPr>
        <a:xfrm>
          <a:off x="609600" y="190500"/>
          <a:ext cx="8147038" cy="718530"/>
        </a:xfrm>
        <a:prstGeom prst="rect">
          <a:avLst/>
        </a:prstGeom>
        <a:solidFill>
          <a:schemeClr val="bg1">
            <a:lumMod val="75000"/>
          </a:schemeClr>
        </a:solid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400" b="1"/>
            <a:t>Regional </a:t>
          </a:r>
          <a:r>
            <a:rPr lang="en-US" sz="1400" b="1" baseline="0"/>
            <a:t>GHG Emissions Roll Up Report</a:t>
          </a:r>
        </a:p>
        <a:p>
          <a:r>
            <a:rPr lang="en-US" sz="1400" b="1" baseline="0"/>
            <a:t>Year: 2010 </a:t>
          </a:r>
        </a:p>
        <a:p>
          <a:r>
            <a:rPr lang="en-US" sz="1200" b="1" baseline="0"/>
            <a:t>(all emissions in Column D, when summed will equal the total County or Region protocol compliant GHG emissions estimate) </a:t>
          </a:r>
          <a:endParaRPr lang="en-US" sz="1200" b="1"/>
        </a:p>
      </xdr:txBody>
    </xdr:sp>
    <xdr:clientData/>
  </xdr:oneCellAnchor>
  <xdr:oneCellAnchor>
    <xdr:from>
      <xdr:col>1</xdr:col>
      <xdr:colOff>0</xdr:colOff>
      <xdr:row>1</xdr:row>
      <xdr:rowOff>0</xdr:rowOff>
    </xdr:from>
    <xdr:ext cx="8147038" cy="718530"/>
    <xdr:sp macro="" textlink="">
      <xdr:nvSpPr>
        <xdr:cNvPr id="22" name="TextBox 21">
          <a:extLst>
            <a:ext uri="{FF2B5EF4-FFF2-40B4-BE49-F238E27FC236}">
              <a16:creationId xmlns:a16="http://schemas.microsoft.com/office/drawing/2014/main" id="{00000000-0008-0000-0B00-000016000000}"/>
            </a:ext>
          </a:extLst>
        </xdr:cNvPr>
        <xdr:cNvSpPr txBox="1"/>
      </xdr:nvSpPr>
      <xdr:spPr>
        <a:xfrm>
          <a:off x="609600" y="190500"/>
          <a:ext cx="8147038" cy="718530"/>
        </a:xfrm>
        <a:prstGeom prst="rect">
          <a:avLst/>
        </a:prstGeom>
        <a:solidFill>
          <a:schemeClr val="bg1">
            <a:lumMod val="75000"/>
          </a:schemeClr>
        </a:solid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400" b="1"/>
            <a:t>Regional </a:t>
          </a:r>
          <a:r>
            <a:rPr lang="en-US" sz="1400" b="1" baseline="0"/>
            <a:t>GHG Emissions Roll Up Report</a:t>
          </a:r>
        </a:p>
        <a:p>
          <a:r>
            <a:rPr lang="en-US" sz="1400" b="1" baseline="0"/>
            <a:t>Year: 2010 </a:t>
          </a:r>
        </a:p>
        <a:p>
          <a:r>
            <a:rPr lang="en-US" sz="1200" b="1" baseline="0"/>
            <a:t>(all emissions in Column D, when summed will equal the total County or Region protocol compliant GHG emissions estimate) </a:t>
          </a:r>
          <a:endParaRPr lang="en-US" sz="1200" b="1"/>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1</xdr:col>
      <xdr:colOff>0</xdr:colOff>
      <xdr:row>1</xdr:row>
      <xdr:rowOff>0</xdr:rowOff>
    </xdr:from>
    <xdr:ext cx="8147038" cy="718530"/>
    <xdr:sp macro="" textlink="">
      <xdr:nvSpPr>
        <xdr:cNvPr id="2" name="TextBox 1">
          <a:extLst>
            <a:ext uri="{FF2B5EF4-FFF2-40B4-BE49-F238E27FC236}">
              <a16:creationId xmlns:a16="http://schemas.microsoft.com/office/drawing/2014/main" id="{00000000-0008-0000-0C00-000002000000}"/>
            </a:ext>
          </a:extLst>
        </xdr:cNvPr>
        <xdr:cNvSpPr txBox="1"/>
      </xdr:nvSpPr>
      <xdr:spPr>
        <a:xfrm>
          <a:off x="609600" y="190500"/>
          <a:ext cx="8147038" cy="718530"/>
        </a:xfrm>
        <a:prstGeom prst="rect">
          <a:avLst/>
        </a:prstGeom>
        <a:solidFill>
          <a:schemeClr val="bg1">
            <a:lumMod val="75000"/>
          </a:schemeClr>
        </a:solid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400" b="1"/>
            <a:t>Regional </a:t>
          </a:r>
          <a:r>
            <a:rPr lang="en-US" sz="1400" b="1" baseline="0"/>
            <a:t>GHG Emissions Roll Up Report</a:t>
          </a:r>
        </a:p>
        <a:p>
          <a:r>
            <a:rPr lang="en-US" sz="1400" b="1" baseline="0"/>
            <a:t>Year: 2010 </a:t>
          </a:r>
        </a:p>
        <a:p>
          <a:r>
            <a:rPr lang="en-US" sz="1200" b="1" baseline="0"/>
            <a:t>(all emissions in Column D, when summed will equal the total County or Region protocol compliant GHG emissions estimate) </a:t>
          </a:r>
          <a:endParaRPr lang="en-US" sz="1200" b="1"/>
        </a:p>
      </xdr:txBody>
    </xdr:sp>
    <xdr:clientData/>
  </xdr:oneCellAnchor>
  <xdr:oneCellAnchor>
    <xdr:from>
      <xdr:col>1</xdr:col>
      <xdr:colOff>0</xdr:colOff>
      <xdr:row>1</xdr:row>
      <xdr:rowOff>0</xdr:rowOff>
    </xdr:from>
    <xdr:ext cx="8147038" cy="718530"/>
    <xdr:sp macro="" textlink="">
      <xdr:nvSpPr>
        <xdr:cNvPr id="3" name="TextBox 2">
          <a:extLst>
            <a:ext uri="{FF2B5EF4-FFF2-40B4-BE49-F238E27FC236}">
              <a16:creationId xmlns:a16="http://schemas.microsoft.com/office/drawing/2014/main" id="{00000000-0008-0000-0C00-000003000000}"/>
            </a:ext>
          </a:extLst>
        </xdr:cNvPr>
        <xdr:cNvSpPr txBox="1"/>
      </xdr:nvSpPr>
      <xdr:spPr>
        <a:xfrm>
          <a:off x="609600" y="190500"/>
          <a:ext cx="8147038" cy="718530"/>
        </a:xfrm>
        <a:prstGeom prst="rect">
          <a:avLst/>
        </a:prstGeom>
        <a:solidFill>
          <a:schemeClr val="bg1">
            <a:lumMod val="75000"/>
          </a:schemeClr>
        </a:solid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400" b="1"/>
            <a:t>Regional </a:t>
          </a:r>
          <a:r>
            <a:rPr lang="en-US" sz="1400" b="1" baseline="0"/>
            <a:t>GHG Emissions Roll Up Report</a:t>
          </a:r>
        </a:p>
        <a:p>
          <a:r>
            <a:rPr lang="en-US" sz="1400" b="1" baseline="0"/>
            <a:t>Year: 2010 </a:t>
          </a:r>
        </a:p>
        <a:p>
          <a:r>
            <a:rPr lang="en-US" sz="1200" b="1" baseline="0"/>
            <a:t>(all emissions in Column D, when summed will equal the total County or Region protocol compliant GHG emissions estimate) </a:t>
          </a:r>
          <a:endParaRPr lang="en-US" sz="1200" b="1"/>
        </a:p>
      </xdr:txBody>
    </xdr:sp>
    <xdr:clientData/>
  </xdr:oneCellAnchor>
  <xdr:oneCellAnchor>
    <xdr:from>
      <xdr:col>1</xdr:col>
      <xdr:colOff>0</xdr:colOff>
      <xdr:row>1</xdr:row>
      <xdr:rowOff>0</xdr:rowOff>
    </xdr:from>
    <xdr:ext cx="8147038" cy="718530"/>
    <xdr:sp macro="" textlink="">
      <xdr:nvSpPr>
        <xdr:cNvPr id="4" name="TextBox 3">
          <a:extLst>
            <a:ext uri="{FF2B5EF4-FFF2-40B4-BE49-F238E27FC236}">
              <a16:creationId xmlns:a16="http://schemas.microsoft.com/office/drawing/2014/main" id="{00000000-0008-0000-0C00-000004000000}"/>
            </a:ext>
          </a:extLst>
        </xdr:cNvPr>
        <xdr:cNvSpPr txBox="1"/>
      </xdr:nvSpPr>
      <xdr:spPr>
        <a:xfrm>
          <a:off x="609600" y="190500"/>
          <a:ext cx="8147038" cy="718530"/>
        </a:xfrm>
        <a:prstGeom prst="rect">
          <a:avLst/>
        </a:prstGeom>
        <a:solidFill>
          <a:schemeClr val="bg1">
            <a:lumMod val="75000"/>
          </a:schemeClr>
        </a:solid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400" b="1"/>
            <a:t>Regional </a:t>
          </a:r>
          <a:r>
            <a:rPr lang="en-US" sz="1400" b="1" baseline="0"/>
            <a:t>GHG Emissions Roll Up Report</a:t>
          </a:r>
        </a:p>
        <a:p>
          <a:r>
            <a:rPr lang="en-US" sz="1400" b="1" baseline="0"/>
            <a:t>Year: 2010 </a:t>
          </a:r>
        </a:p>
        <a:p>
          <a:r>
            <a:rPr lang="en-US" sz="1200" b="1" baseline="0"/>
            <a:t>(all emissions in Column D, when summed will equal the total County or Region protocol compliant GHG emissions estimate) </a:t>
          </a:r>
          <a:endParaRPr lang="en-US" sz="1200" b="1"/>
        </a:p>
      </xdr:txBody>
    </xdr:sp>
    <xdr:clientData/>
  </xdr:oneCellAnchor>
  <xdr:oneCellAnchor>
    <xdr:from>
      <xdr:col>1</xdr:col>
      <xdr:colOff>0</xdr:colOff>
      <xdr:row>1</xdr:row>
      <xdr:rowOff>0</xdr:rowOff>
    </xdr:from>
    <xdr:ext cx="8147038" cy="718530"/>
    <xdr:sp macro="" textlink="">
      <xdr:nvSpPr>
        <xdr:cNvPr id="5" name="TextBox 4">
          <a:extLst>
            <a:ext uri="{FF2B5EF4-FFF2-40B4-BE49-F238E27FC236}">
              <a16:creationId xmlns:a16="http://schemas.microsoft.com/office/drawing/2014/main" id="{00000000-0008-0000-0C00-000005000000}"/>
            </a:ext>
          </a:extLst>
        </xdr:cNvPr>
        <xdr:cNvSpPr txBox="1"/>
      </xdr:nvSpPr>
      <xdr:spPr>
        <a:xfrm>
          <a:off x="609600" y="190500"/>
          <a:ext cx="8147038" cy="718530"/>
        </a:xfrm>
        <a:prstGeom prst="rect">
          <a:avLst/>
        </a:prstGeom>
        <a:solidFill>
          <a:schemeClr val="bg1">
            <a:lumMod val="75000"/>
          </a:schemeClr>
        </a:solid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400" b="1"/>
            <a:t>Regional </a:t>
          </a:r>
          <a:r>
            <a:rPr lang="en-US" sz="1400" b="1" baseline="0"/>
            <a:t>GHG Emissions Roll Up Report</a:t>
          </a:r>
        </a:p>
        <a:p>
          <a:r>
            <a:rPr lang="en-US" sz="1400" b="1" baseline="0"/>
            <a:t>Year: 2010 </a:t>
          </a:r>
        </a:p>
        <a:p>
          <a:r>
            <a:rPr lang="en-US" sz="1200" b="1" baseline="0"/>
            <a:t>(all emissions in Column D, when summed will equal the total County or Region protocol compliant GHG emissions estimate) </a:t>
          </a:r>
          <a:endParaRPr lang="en-US" sz="1200" b="1"/>
        </a:p>
      </xdr:txBody>
    </xdr:sp>
    <xdr:clientData/>
  </xdr:oneCellAnchor>
  <xdr:oneCellAnchor>
    <xdr:from>
      <xdr:col>1</xdr:col>
      <xdr:colOff>0</xdr:colOff>
      <xdr:row>1</xdr:row>
      <xdr:rowOff>0</xdr:rowOff>
    </xdr:from>
    <xdr:ext cx="8147038" cy="718530"/>
    <xdr:sp macro="" textlink="">
      <xdr:nvSpPr>
        <xdr:cNvPr id="6" name="TextBox 5">
          <a:extLst>
            <a:ext uri="{FF2B5EF4-FFF2-40B4-BE49-F238E27FC236}">
              <a16:creationId xmlns:a16="http://schemas.microsoft.com/office/drawing/2014/main" id="{00000000-0008-0000-0C00-000006000000}"/>
            </a:ext>
          </a:extLst>
        </xdr:cNvPr>
        <xdr:cNvSpPr txBox="1"/>
      </xdr:nvSpPr>
      <xdr:spPr>
        <a:xfrm>
          <a:off x="609600" y="190500"/>
          <a:ext cx="8147038" cy="718530"/>
        </a:xfrm>
        <a:prstGeom prst="rect">
          <a:avLst/>
        </a:prstGeom>
        <a:solidFill>
          <a:schemeClr val="bg1">
            <a:lumMod val="75000"/>
          </a:schemeClr>
        </a:solid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400" b="1"/>
            <a:t>Regional </a:t>
          </a:r>
          <a:r>
            <a:rPr lang="en-US" sz="1400" b="1" baseline="0"/>
            <a:t>GHG Emissions Roll Up Report</a:t>
          </a:r>
        </a:p>
        <a:p>
          <a:r>
            <a:rPr lang="en-US" sz="1400" b="1" baseline="0"/>
            <a:t>Year: 2010 </a:t>
          </a:r>
        </a:p>
        <a:p>
          <a:r>
            <a:rPr lang="en-US" sz="1200" b="1" baseline="0"/>
            <a:t>(all emissions in Column D, when summed will equal the total County or Region protocol compliant GHG emissions estimate) </a:t>
          </a:r>
          <a:endParaRPr lang="en-US" sz="1200" b="1"/>
        </a:p>
      </xdr:txBody>
    </xdr:sp>
    <xdr:clientData/>
  </xdr:oneCellAnchor>
  <xdr:oneCellAnchor>
    <xdr:from>
      <xdr:col>1</xdr:col>
      <xdr:colOff>0</xdr:colOff>
      <xdr:row>1</xdr:row>
      <xdr:rowOff>0</xdr:rowOff>
    </xdr:from>
    <xdr:ext cx="8147038" cy="718530"/>
    <xdr:sp macro="" textlink="">
      <xdr:nvSpPr>
        <xdr:cNvPr id="7" name="TextBox 6">
          <a:extLst>
            <a:ext uri="{FF2B5EF4-FFF2-40B4-BE49-F238E27FC236}">
              <a16:creationId xmlns:a16="http://schemas.microsoft.com/office/drawing/2014/main" id="{00000000-0008-0000-0C00-000007000000}"/>
            </a:ext>
          </a:extLst>
        </xdr:cNvPr>
        <xdr:cNvSpPr txBox="1"/>
      </xdr:nvSpPr>
      <xdr:spPr>
        <a:xfrm>
          <a:off x="609600" y="190500"/>
          <a:ext cx="8147038" cy="718530"/>
        </a:xfrm>
        <a:prstGeom prst="rect">
          <a:avLst/>
        </a:prstGeom>
        <a:solidFill>
          <a:schemeClr val="bg1">
            <a:lumMod val="75000"/>
          </a:schemeClr>
        </a:solid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400" b="1"/>
            <a:t>Regional </a:t>
          </a:r>
          <a:r>
            <a:rPr lang="en-US" sz="1400" b="1" baseline="0"/>
            <a:t>GHG Emissions Roll Up Report</a:t>
          </a:r>
        </a:p>
        <a:p>
          <a:r>
            <a:rPr lang="en-US" sz="1400" b="1" baseline="0"/>
            <a:t>Year: 2010 </a:t>
          </a:r>
        </a:p>
        <a:p>
          <a:r>
            <a:rPr lang="en-US" sz="1200" b="1" baseline="0"/>
            <a:t>(all emissions in Column D, when summed will equal the total County or Region protocol compliant GHG emissions estimate) </a:t>
          </a:r>
          <a:endParaRPr lang="en-US" sz="1200" b="1"/>
        </a:p>
      </xdr:txBody>
    </xdr:sp>
    <xdr:clientData/>
  </xdr:oneCellAnchor>
  <xdr:oneCellAnchor>
    <xdr:from>
      <xdr:col>1</xdr:col>
      <xdr:colOff>0</xdr:colOff>
      <xdr:row>1</xdr:row>
      <xdr:rowOff>0</xdr:rowOff>
    </xdr:from>
    <xdr:ext cx="8147038" cy="718530"/>
    <xdr:sp macro="" textlink="">
      <xdr:nvSpPr>
        <xdr:cNvPr id="8" name="TextBox 7">
          <a:extLst>
            <a:ext uri="{FF2B5EF4-FFF2-40B4-BE49-F238E27FC236}">
              <a16:creationId xmlns:a16="http://schemas.microsoft.com/office/drawing/2014/main" id="{00000000-0008-0000-0C00-000008000000}"/>
            </a:ext>
          </a:extLst>
        </xdr:cNvPr>
        <xdr:cNvSpPr txBox="1"/>
      </xdr:nvSpPr>
      <xdr:spPr>
        <a:xfrm>
          <a:off x="609600" y="190500"/>
          <a:ext cx="8147038" cy="718530"/>
        </a:xfrm>
        <a:prstGeom prst="rect">
          <a:avLst/>
        </a:prstGeom>
        <a:solidFill>
          <a:schemeClr val="bg1">
            <a:lumMod val="75000"/>
          </a:schemeClr>
        </a:solid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400" b="1"/>
            <a:t>Regional </a:t>
          </a:r>
          <a:r>
            <a:rPr lang="en-US" sz="1400" b="1" baseline="0"/>
            <a:t>GHG Emissions Roll Up Report</a:t>
          </a:r>
        </a:p>
        <a:p>
          <a:r>
            <a:rPr lang="en-US" sz="1400" b="1" baseline="0"/>
            <a:t>Year: 2010 </a:t>
          </a:r>
        </a:p>
        <a:p>
          <a:r>
            <a:rPr lang="en-US" sz="1200" b="1" baseline="0"/>
            <a:t>(all emissions in Column D, when summed will equal the total County or Region protocol compliant GHG emissions estimate) </a:t>
          </a:r>
          <a:endParaRPr lang="en-US" sz="1200" b="1"/>
        </a:p>
      </xdr:txBody>
    </xdr:sp>
    <xdr:clientData/>
  </xdr:oneCellAnchor>
  <xdr:oneCellAnchor>
    <xdr:from>
      <xdr:col>1</xdr:col>
      <xdr:colOff>0</xdr:colOff>
      <xdr:row>1</xdr:row>
      <xdr:rowOff>0</xdr:rowOff>
    </xdr:from>
    <xdr:ext cx="8147038" cy="718530"/>
    <xdr:sp macro="" textlink="">
      <xdr:nvSpPr>
        <xdr:cNvPr id="9" name="TextBox 8">
          <a:extLst>
            <a:ext uri="{FF2B5EF4-FFF2-40B4-BE49-F238E27FC236}">
              <a16:creationId xmlns:a16="http://schemas.microsoft.com/office/drawing/2014/main" id="{00000000-0008-0000-0C00-000009000000}"/>
            </a:ext>
          </a:extLst>
        </xdr:cNvPr>
        <xdr:cNvSpPr txBox="1"/>
      </xdr:nvSpPr>
      <xdr:spPr>
        <a:xfrm>
          <a:off x="609600" y="190500"/>
          <a:ext cx="8147038" cy="718530"/>
        </a:xfrm>
        <a:prstGeom prst="rect">
          <a:avLst/>
        </a:prstGeom>
        <a:solidFill>
          <a:schemeClr val="bg1">
            <a:lumMod val="75000"/>
          </a:schemeClr>
        </a:solid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400" b="1"/>
            <a:t>Regional </a:t>
          </a:r>
          <a:r>
            <a:rPr lang="en-US" sz="1400" b="1" baseline="0"/>
            <a:t>GHG Emissions Roll Up Report</a:t>
          </a:r>
        </a:p>
        <a:p>
          <a:r>
            <a:rPr lang="en-US" sz="1400" b="1" baseline="0"/>
            <a:t>Year: 2010 </a:t>
          </a:r>
        </a:p>
        <a:p>
          <a:r>
            <a:rPr lang="en-US" sz="1200" b="1" baseline="0"/>
            <a:t>(all emissions in Column D, when summed will equal the total County or Region protocol compliant GHG emissions estimate) </a:t>
          </a:r>
          <a:endParaRPr lang="en-US" sz="1200" b="1"/>
        </a:p>
      </xdr:txBody>
    </xdr:sp>
    <xdr:clientData/>
  </xdr:oneCellAnchor>
  <xdr:oneCellAnchor>
    <xdr:from>
      <xdr:col>1</xdr:col>
      <xdr:colOff>0</xdr:colOff>
      <xdr:row>1</xdr:row>
      <xdr:rowOff>0</xdr:rowOff>
    </xdr:from>
    <xdr:ext cx="8147038" cy="718530"/>
    <xdr:sp macro="" textlink="">
      <xdr:nvSpPr>
        <xdr:cNvPr id="10" name="TextBox 9">
          <a:extLst>
            <a:ext uri="{FF2B5EF4-FFF2-40B4-BE49-F238E27FC236}">
              <a16:creationId xmlns:a16="http://schemas.microsoft.com/office/drawing/2014/main" id="{00000000-0008-0000-0C00-00000A000000}"/>
            </a:ext>
          </a:extLst>
        </xdr:cNvPr>
        <xdr:cNvSpPr txBox="1"/>
      </xdr:nvSpPr>
      <xdr:spPr>
        <a:xfrm>
          <a:off x="609600" y="190500"/>
          <a:ext cx="8147038" cy="718530"/>
        </a:xfrm>
        <a:prstGeom prst="rect">
          <a:avLst/>
        </a:prstGeom>
        <a:solidFill>
          <a:schemeClr val="bg1">
            <a:lumMod val="75000"/>
          </a:schemeClr>
        </a:solid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400" b="1"/>
            <a:t>Regional </a:t>
          </a:r>
          <a:r>
            <a:rPr lang="en-US" sz="1400" b="1" baseline="0"/>
            <a:t>GHG Emissions Roll Up Report</a:t>
          </a:r>
        </a:p>
        <a:p>
          <a:r>
            <a:rPr lang="en-US" sz="1400" b="1" baseline="0"/>
            <a:t>Year: 2010 </a:t>
          </a:r>
        </a:p>
        <a:p>
          <a:r>
            <a:rPr lang="en-US" sz="1200" b="1" baseline="0"/>
            <a:t>(all emissions in Column D, when summed will equal the total County or Region protocol compliant GHG emissions estimate) </a:t>
          </a:r>
          <a:endParaRPr lang="en-US" sz="1200" b="1"/>
        </a:p>
      </xdr:txBody>
    </xdr:sp>
    <xdr:clientData/>
  </xdr:oneCellAnchor>
  <xdr:oneCellAnchor>
    <xdr:from>
      <xdr:col>1</xdr:col>
      <xdr:colOff>0</xdr:colOff>
      <xdr:row>1</xdr:row>
      <xdr:rowOff>0</xdr:rowOff>
    </xdr:from>
    <xdr:ext cx="8147038" cy="718530"/>
    <xdr:sp macro="" textlink="">
      <xdr:nvSpPr>
        <xdr:cNvPr id="11" name="TextBox 10">
          <a:extLst>
            <a:ext uri="{FF2B5EF4-FFF2-40B4-BE49-F238E27FC236}">
              <a16:creationId xmlns:a16="http://schemas.microsoft.com/office/drawing/2014/main" id="{00000000-0008-0000-0C00-00000B000000}"/>
            </a:ext>
          </a:extLst>
        </xdr:cNvPr>
        <xdr:cNvSpPr txBox="1"/>
      </xdr:nvSpPr>
      <xdr:spPr>
        <a:xfrm>
          <a:off x="609600" y="190500"/>
          <a:ext cx="8147038" cy="718530"/>
        </a:xfrm>
        <a:prstGeom prst="rect">
          <a:avLst/>
        </a:prstGeom>
        <a:solidFill>
          <a:schemeClr val="bg1">
            <a:lumMod val="75000"/>
          </a:schemeClr>
        </a:solid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400" b="1"/>
            <a:t>Regional </a:t>
          </a:r>
          <a:r>
            <a:rPr lang="en-US" sz="1400" b="1" baseline="0"/>
            <a:t>GHG Emissions Roll Up Report</a:t>
          </a:r>
        </a:p>
        <a:p>
          <a:r>
            <a:rPr lang="en-US" sz="1400" b="1" baseline="0"/>
            <a:t>Year: 2010 </a:t>
          </a:r>
        </a:p>
        <a:p>
          <a:r>
            <a:rPr lang="en-US" sz="1200" b="1" baseline="0"/>
            <a:t>(all emissions in Column D, when summed will equal the total County or Region protocol compliant GHG emissions estimate) </a:t>
          </a:r>
          <a:endParaRPr lang="en-US" sz="1200" b="1"/>
        </a:p>
      </xdr:txBody>
    </xdr:sp>
    <xdr:clientData/>
  </xdr:oneCellAnchor>
  <xdr:oneCellAnchor>
    <xdr:from>
      <xdr:col>1</xdr:col>
      <xdr:colOff>0</xdr:colOff>
      <xdr:row>1</xdr:row>
      <xdr:rowOff>0</xdr:rowOff>
    </xdr:from>
    <xdr:ext cx="8147038" cy="718530"/>
    <xdr:sp macro="" textlink="">
      <xdr:nvSpPr>
        <xdr:cNvPr id="12" name="TextBox 11">
          <a:extLst>
            <a:ext uri="{FF2B5EF4-FFF2-40B4-BE49-F238E27FC236}">
              <a16:creationId xmlns:a16="http://schemas.microsoft.com/office/drawing/2014/main" id="{00000000-0008-0000-0C00-00000C000000}"/>
            </a:ext>
          </a:extLst>
        </xdr:cNvPr>
        <xdr:cNvSpPr txBox="1"/>
      </xdr:nvSpPr>
      <xdr:spPr>
        <a:xfrm>
          <a:off x="609600" y="190500"/>
          <a:ext cx="8147038" cy="718530"/>
        </a:xfrm>
        <a:prstGeom prst="rect">
          <a:avLst/>
        </a:prstGeom>
        <a:solidFill>
          <a:schemeClr val="bg1">
            <a:lumMod val="75000"/>
          </a:schemeClr>
        </a:solid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400" b="1"/>
            <a:t>Regional </a:t>
          </a:r>
          <a:r>
            <a:rPr lang="en-US" sz="1400" b="1" baseline="0"/>
            <a:t>GHG Emissions Roll Up Report</a:t>
          </a:r>
        </a:p>
        <a:p>
          <a:r>
            <a:rPr lang="en-US" sz="1400" b="1" baseline="0"/>
            <a:t>Year: 2010 </a:t>
          </a:r>
        </a:p>
        <a:p>
          <a:r>
            <a:rPr lang="en-US" sz="1200" b="1" baseline="0"/>
            <a:t>(all emissions in Column D, when summed will equal the total County or Region protocol compliant GHG emissions estimate) </a:t>
          </a:r>
          <a:endParaRPr lang="en-US" sz="1200" b="1"/>
        </a:p>
      </xdr:txBody>
    </xdr:sp>
    <xdr:clientData/>
  </xdr:oneCellAnchor>
  <xdr:oneCellAnchor>
    <xdr:from>
      <xdr:col>1</xdr:col>
      <xdr:colOff>0</xdr:colOff>
      <xdr:row>1</xdr:row>
      <xdr:rowOff>0</xdr:rowOff>
    </xdr:from>
    <xdr:ext cx="8147038" cy="718530"/>
    <xdr:sp macro="" textlink="">
      <xdr:nvSpPr>
        <xdr:cNvPr id="13" name="TextBox 12">
          <a:extLst>
            <a:ext uri="{FF2B5EF4-FFF2-40B4-BE49-F238E27FC236}">
              <a16:creationId xmlns:a16="http://schemas.microsoft.com/office/drawing/2014/main" id="{00000000-0008-0000-0C00-00000D000000}"/>
            </a:ext>
          </a:extLst>
        </xdr:cNvPr>
        <xdr:cNvSpPr txBox="1"/>
      </xdr:nvSpPr>
      <xdr:spPr>
        <a:xfrm>
          <a:off x="609600" y="190500"/>
          <a:ext cx="8147038" cy="718530"/>
        </a:xfrm>
        <a:prstGeom prst="rect">
          <a:avLst/>
        </a:prstGeom>
        <a:solidFill>
          <a:schemeClr val="bg1">
            <a:lumMod val="75000"/>
          </a:schemeClr>
        </a:solid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400" b="1"/>
            <a:t>Regional </a:t>
          </a:r>
          <a:r>
            <a:rPr lang="en-US" sz="1400" b="1" baseline="0"/>
            <a:t>GHG Emissions Roll Up Report</a:t>
          </a:r>
        </a:p>
        <a:p>
          <a:r>
            <a:rPr lang="en-US" sz="1400" b="1" baseline="0"/>
            <a:t>Year: 2010 </a:t>
          </a:r>
        </a:p>
        <a:p>
          <a:r>
            <a:rPr lang="en-US" sz="1200" b="1" baseline="0"/>
            <a:t>(all emissions in Column D, when summed will equal the total County or Region protocol compliant GHG emissions estimate) </a:t>
          </a:r>
          <a:endParaRPr lang="en-US" sz="1200" b="1"/>
        </a:p>
      </xdr:txBody>
    </xdr:sp>
    <xdr:clientData/>
  </xdr:oneCellAnchor>
  <xdr:oneCellAnchor>
    <xdr:from>
      <xdr:col>1</xdr:col>
      <xdr:colOff>0</xdr:colOff>
      <xdr:row>1</xdr:row>
      <xdr:rowOff>0</xdr:rowOff>
    </xdr:from>
    <xdr:ext cx="8147038" cy="718530"/>
    <xdr:sp macro="" textlink="">
      <xdr:nvSpPr>
        <xdr:cNvPr id="14" name="TextBox 13">
          <a:extLst>
            <a:ext uri="{FF2B5EF4-FFF2-40B4-BE49-F238E27FC236}">
              <a16:creationId xmlns:a16="http://schemas.microsoft.com/office/drawing/2014/main" id="{00000000-0008-0000-0C00-00000E000000}"/>
            </a:ext>
          </a:extLst>
        </xdr:cNvPr>
        <xdr:cNvSpPr txBox="1"/>
      </xdr:nvSpPr>
      <xdr:spPr>
        <a:xfrm>
          <a:off x="609600" y="190500"/>
          <a:ext cx="8147038" cy="718530"/>
        </a:xfrm>
        <a:prstGeom prst="rect">
          <a:avLst/>
        </a:prstGeom>
        <a:solidFill>
          <a:schemeClr val="bg1">
            <a:lumMod val="75000"/>
          </a:schemeClr>
        </a:solid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400" b="1"/>
            <a:t>Regional </a:t>
          </a:r>
          <a:r>
            <a:rPr lang="en-US" sz="1400" b="1" baseline="0"/>
            <a:t>GHG Emissions Roll Up Report</a:t>
          </a:r>
        </a:p>
        <a:p>
          <a:r>
            <a:rPr lang="en-US" sz="1400" b="1" baseline="0"/>
            <a:t>Year: 2010 </a:t>
          </a:r>
        </a:p>
        <a:p>
          <a:r>
            <a:rPr lang="en-US" sz="1200" b="1" baseline="0"/>
            <a:t>(all emissions in Column D, when summed will equal the total County or Region protocol compliant GHG emissions estimate) </a:t>
          </a:r>
          <a:endParaRPr lang="en-US" sz="1200" b="1"/>
        </a:p>
      </xdr:txBody>
    </xdr:sp>
    <xdr:clientData/>
  </xdr:oneCellAnchor>
  <xdr:oneCellAnchor>
    <xdr:from>
      <xdr:col>1</xdr:col>
      <xdr:colOff>0</xdr:colOff>
      <xdr:row>1</xdr:row>
      <xdr:rowOff>0</xdr:rowOff>
    </xdr:from>
    <xdr:ext cx="8147038" cy="718530"/>
    <xdr:sp macro="" textlink="">
      <xdr:nvSpPr>
        <xdr:cNvPr id="15" name="TextBox 14">
          <a:extLst>
            <a:ext uri="{FF2B5EF4-FFF2-40B4-BE49-F238E27FC236}">
              <a16:creationId xmlns:a16="http://schemas.microsoft.com/office/drawing/2014/main" id="{00000000-0008-0000-0C00-00000F000000}"/>
            </a:ext>
          </a:extLst>
        </xdr:cNvPr>
        <xdr:cNvSpPr txBox="1"/>
      </xdr:nvSpPr>
      <xdr:spPr>
        <a:xfrm>
          <a:off x="609600" y="190500"/>
          <a:ext cx="8147038" cy="718530"/>
        </a:xfrm>
        <a:prstGeom prst="rect">
          <a:avLst/>
        </a:prstGeom>
        <a:solidFill>
          <a:schemeClr val="bg1">
            <a:lumMod val="75000"/>
          </a:schemeClr>
        </a:solid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400" b="1"/>
            <a:t>Regional </a:t>
          </a:r>
          <a:r>
            <a:rPr lang="en-US" sz="1400" b="1" baseline="0"/>
            <a:t>GHG Emissions Roll Up Report</a:t>
          </a:r>
        </a:p>
        <a:p>
          <a:r>
            <a:rPr lang="en-US" sz="1400" b="1" baseline="0"/>
            <a:t>Year: 2010 </a:t>
          </a:r>
        </a:p>
        <a:p>
          <a:r>
            <a:rPr lang="en-US" sz="1200" b="1" baseline="0"/>
            <a:t>(all emissions in Column D, when summed will equal the total County or Region protocol compliant GHG emissions estimate) </a:t>
          </a:r>
          <a:endParaRPr lang="en-US" sz="1200" b="1"/>
        </a:p>
      </xdr:txBody>
    </xdr:sp>
    <xdr:clientData/>
  </xdr:oneCellAnchor>
  <xdr:oneCellAnchor>
    <xdr:from>
      <xdr:col>1</xdr:col>
      <xdr:colOff>0</xdr:colOff>
      <xdr:row>1</xdr:row>
      <xdr:rowOff>0</xdr:rowOff>
    </xdr:from>
    <xdr:ext cx="8147038" cy="718530"/>
    <xdr:sp macro="" textlink="">
      <xdr:nvSpPr>
        <xdr:cNvPr id="16" name="TextBox 15">
          <a:extLst>
            <a:ext uri="{FF2B5EF4-FFF2-40B4-BE49-F238E27FC236}">
              <a16:creationId xmlns:a16="http://schemas.microsoft.com/office/drawing/2014/main" id="{00000000-0008-0000-0C00-000010000000}"/>
            </a:ext>
          </a:extLst>
        </xdr:cNvPr>
        <xdr:cNvSpPr txBox="1"/>
      </xdr:nvSpPr>
      <xdr:spPr>
        <a:xfrm>
          <a:off x="609600" y="190500"/>
          <a:ext cx="8147038" cy="718530"/>
        </a:xfrm>
        <a:prstGeom prst="rect">
          <a:avLst/>
        </a:prstGeom>
        <a:solidFill>
          <a:schemeClr val="bg1">
            <a:lumMod val="75000"/>
          </a:schemeClr>
        </a:solid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400" b="1"/>
            <a:t>Regional </a:t>
          </a:r>
          <a:r>
            <a:rPr lang="en-US" sz="1400" b="1" baseline="0"/>
            <a:t>GHG Emissions Roll Up Report</a:t>
          </a:r>
        </a:p>
        <a:p>
          <a:r>
            <a:rPr lang="en-US" sz="1400" b="1" baseline="0"/>
            <a:t>Year: 2010 </a:t>
          </a:r>
        </a:p>
        <a:p>
          <a:r>
            <a:rPr lang="en-US" sz="1200" b="1" baseline="0"/>
            <a:t>(all emissions in Column D, when summed will equal the total County or Region protocol compliant GHG emissions estimate) </a:t>
          </a:r>
          <a:endParaRPr lang="en-US" sz="1200" b="1"/>
        </a:p>
      </xdr:txBody>
    </xdr:sp>
    <xdr:clientData/>
  </xdr:oneCellAnchor>
  <xdr:oneCellAnchor>
    <xdr:from>
      <xdr:col>1</xdr:col>
      <xdr:colOff>0</xdr:colOff>
      <xdr:row>1</xdr:row>
      <xdr:rowOff>0</xdr:rowOff>
    </xdr:from>
    <xdr:ext cx="8147038" cy="718530"/>
    <xdr:sp macro="" textlink="">
      <xdr:nvSpPr>
        <xdr:cNvPr id="17" name="TextBox 16">
          <a:extLst>
            <a:ext uri="{FF2B5EF4-FFF2-40B4-BE49-F238E27FC236}">
              <a16:creationId xmlns:a16="http://schemas.microsoft.com/office/drawing/2014/main" id="{00000000-0008-0000-0C00-000011000000}"/>
            </a:ext>
          </a:extLst>
        </xdr:cNvPr>
        <xdr:cNvSpPr txBox="1"/>
      </xdr:nvSpPr>
      <xdr:spPr>
        <a:xfrm>
          <a:off x="609600" y="190500"/>
          <a:ext cx="8147038" cy="718530"/>
        </a:xfrm>
        <a:prstGeom prst="rect">
          <a:avLst/>
        </a:prstGeom>
        <a:solidFill>
          <a:schemeClr val="bg1">
            <a:lumMod val="75000"/>
          </a:schemeClr>
        </a:solid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400" b="1"/>
            <a:t>Regional </a:t>
          </a:r>
          <a:r>
            <a:rPr lang="en-US" sz="1400" b="1" baseline="0"/>
            <a:t>GHG Emissions Roll Up Report</a:t>
          </a:r>
        </a:p>
        <a:p>
          <a:r>
            <a:rPr lang="en-US" sz="1400" b="1" baseline="0"/>
            <a:t>Year: 2010 </a:t>
          </a:r>
        </a:p>
        <a:p>
          <a:r>
            <a:rPr lang="en-US" sz="1200" b="1" baseline="0"/>
            <a:t>(all emissions in Column D, when summed will equal the total County or Region protocol compliant GHG emissions estimate) </a:t>
          </a:r>
          <a:endParaRPr lang="en-US" sz="1200" b="1"/>
        </a:p>
      </xdr:txBody>
    </xdr:sp>
    <xdr:clientData/>
  </xdr:oneCellAnchor>
  <xdr:oneCellAnchor>
    <xdr:from>
      <xdr:col>1</xdr:col>
      <xdr:colOff>0</xdr:colOff>
      <xdr:row>1</xdr:row>
      <xdr:rowOff>0</xdr:rowOff>
    </xdr:from>
    <xdr:ext cx="8147038" cy="718530"/>
    <xdr:sp macro="" textlink="">
      <xdr:nvSpPr>
        <xdr:cNvPr id="18" name="TextBox 17">
          <a:extLst>
            <a:ext uri="{FF2B5EF4-FFF2-40B4-BE49-F238E27FC236}">
              <a16:creationId xmlns:a16="http://schemas.microsoft.com/office/drawing/2014/main" id="{00000000-0008-0000-0C00-000012000000}"/>
            </a:ext>
          </a:extLst>
        </xdr:cNvPr>
        <xdr:cNvSpPr txBox="1"/>
      </xdr:nvSpPr>
      <xdr:spPr>
        <a:xfrm>
          <a:off x="609600" y="190500"/>
          <a:ext cx="8147038" cy="718530"/>
        </a:xfrm>
        <a:prstGeom prst="rect">
          <a:avLst/>
        </a:prstGeom>
        <a:solidFill>
          <a:schemeClr val="bg1">
            <a:lumMod val="75000"/>
          </a:schemeClr>
        </a:solid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400" b="1"/>
            <a:t>Regional </a:t>
          </a:r>
          <a:r>
            <a:rPr lang="en-US" sz="1400" b="1" baseline="0"/>
            <a:t>GHG Emissions Roll Up Report</a:t>
          </a:r>
        </a:p>
        <a:p>
          <a:r>
            <a:rPr lang="en-US" sz="1400" b="1" baseline="0"/>
            <a:t>Year: 2010 </a:t>
          </a:r>
        </a:p>
        <a:p>
          <a:r>
            <a:rPr lang="en-US" sz="1200" b="1" baseline="0"/>
            <a:t>(all emissions in Column D, when summed will equal the total County or Region protocol compliant GHG emissions estimate) </a:t>
          </a:r>
          <a:endParaRPr lang="en-US" sz="1200" b="1"/>
        </a:p>
      </xdr:txBody>
    </xdr:sp>
    <xdr:clientData/>
  </xdr:oneCellAnchor>
  <xdr:oneCellAnchor>
    <xdr:from>
      <xdr:col>1</xdr:col>
      <xdr:colOff>0</xdr:colOff>
      <xdr:row>1</xdr:row>
      <xdr:rowOff>0</xdr:rowOff>
    </xdr:from>
    <xdr:ext cx="8147038" cy="718530"/>
    <xdr:sp macro="" textlink="">
      <xdr:nvSpPr>
        <xdr:cNvPr id="19" name="TextBox 18">
          <a:extLst>
            <a:ext uri="{FF2B5EF4-FFF2-40B4-BE49-F238E27FC236}">
              <a16:creationId xmlns:a16="http://schemas.microsoft.com/office/drawing/2014/main" id="{00000000-0008-0000-0C00-000013000000}"/>
            </a:ext>
          </a:extLst>
        </xdr:cNvPr>
        <xdr:cNvSpPr txBox="1"/>
      </xdr:nvSpPr>
      <xdr:spPr>
        <a:xfrm>
          <a:off x="609600" y="190500"/>
          <a:ext cx="8147038" cy="718530"/>
        </a:xfrm>
        <a:prstGeom prst="rect">
          <a:avLst/>
        </a:prstGeom>
        <a:solidFill>
          <a:schemeClr val="bg1">
            <a:lumMod val="75000"/>
          </a:schemeClr>
        </a:solid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400" b="1"/>
            <a:t>Regional </a:t>
          </a:r>
          <a:r>
            <a:rPr lang="en-US" sz="1400" b="1" baseline="0"/>
            <a:t>GHG Emissions Roll Up Report</a:t>
          </a:r>
        </a:p>
        <a:p>
          <a:r>
            <a:rPr lang="en-US" sz="1400" b="1" baseline="0"/>
            <a:t>Year: 2010 </a:t>
          </a:r>
        </a:p>
        <a:p>
          <a:r>
            <a:rPr lang="en-US" sz="1200" b="1" baseline="0"/>
            <a:t>(all emissions in Column D, when summed will equal the total County or Region protocol compliant GHG emissions estimate) </a:t>
          </a:r>
          <a:endParaRPr lang="en-US" sz="1200" b="1"/>
        </a:p>
      </xdr:txBody>
    </xdr:sp>
    <xdr:clientData/>
  </xdr:oneCellAnchor>
  <xdr:oneCellAnchor>
    <xdr:from>
      <xdr:col>1</xdr:col>
      <xdr:colOff>0</xdr:colOff>
      <xdr:row>1</xdr:row>
      <xdr:rowOff>0</xdr:rowOff>
    </xdr:from>
    <xdr:ext cx="8147038" cy="718530"/>
    <xdr:sp macro="" textlink="">
      <xdr:nvSpPr>
        <xdr:cNvPr id="20" name="TextBox 19">
          <a:extLst>
            <a:ext uri="{FF2B5EF4-FFF2-40B4-BE49-F238E27FC236}">
              <a16:creationId xmlns:a16="http://schemas.microsoft.com/office/drawing/2014/main" id="{00000000-0008-0000-0C00-000014000000}"/>
            </a:ext>
          </a:extLst>
        </xdr:cNvPr>
        <xdr:cNvSpPr txBox="1"/>
      </xdr:nvSpPr>
      <xdr:spPr>
        <a:xfrm>
          <a:off x="609600" y="190500"/>
          <a:ext cx="8147038" cy="718530"/>
        </a:xfrm>
        <a:prstGeom prst="rect">
          <a:avLst/>
        </a:prstGeom>
        <a:solidFill>
          <a:schemeClr val="bg1">
            <a:lumMod val="75000"/>
          </a:schemeClr>
        </a:solid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400" b="1"/>
            <a:t>Regional </a:t>
          </a:r>
          <a:r>
            <a:rPr lang="en-US" sz="1400" b="1" baseline="0"/>
            <a:t>GHG Emissions Roll Up Report</a:t>
          </a:r>
        </a:p>
        <a:p>
          <a:r>
            <a:rPr lang="en-US" sz="1400" b="1" baseline="0"/>
            <a:t>Year: 2010 </a:t>
          </a:r>
        </a:p>
        <a:p>
          <a:r>
            <a:rPr lang="en-US" sz="1200" b="1" baseline="0"/>
            <a:t>(all emissions in Column D, when summed will equal the total County or Region protocol compliant GHG emissions estimate) </a:t>
          </a:r>
          <a:endParaRPr lang="en-US" sz="1200" b="1"/>
        </a:p>
      </xdr:txBody>
    </xdr:sp>
    <xdr:clientData/>
  </xdr:oneCellAnchor>
  <xdr:oneCellAnchor>
    <xdr:from>
      <xdr:col>1</xdr:col>
      <xdr:colOff>0</xdr:colOff>
      <xdr:row>1</xdr:row>
      <xdr:rowOff>0</xdr:rowOff>
    </xdr:from>
    <xdr:ext cx="8147038" cy="718530"/>
    <xdr:sp macro="" textlink="">
      <xdr:nvSpPr>
        <xdr:cNvPr id="21" name="TextBox 20">
          <a:extLst>
            <a:ext uri="{FF2B5EF4-FFF2-40B4-BE49-F238E27FC236}">
              <a16:creationId xmlns:a16="http://schemas.microsoft.com/office/drawing/2014/main" id="{00000000-0008-0000-0C00-000015000000}"/>
            </a:ext>
          </a:extLst>
        </xdr:cNvPr>
        <xdr:cNvSpPr txBox="1"/>
      </xdr:nvSpPr>
      <xdr:spPr>
        <a:xfrm>
          <a:off x="609600" y="190500"/>
          <a:ext cx="8147038" cy="718530"/>
        </a:xfrm>
        <a:prstGeom prst="rect">
          <a:avLst/>
        </a:prstGeom>
        <a:solidFill>
          <a:schemeClr val="bg1">
            <a:lumMod val="75000"/>
          </a:schemeClr>
        </a:solid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400" b="1"/>
            <a:t>Regional </a:t>
          </a:r>
          <a:r>
            <a:rPr lang="en-US" sz="1400" b="1" baseline="0"/>
            <a:t>GHG Emissions Roll Up Report</a:t>
          </a:r>
        </a:p>
        <a:p>
          <a:r>
            <a:rPr lang="en-US" sz="1400" b="1" baseline="0"/>
            <a:t>Year: 2010 </a:t>
          </a:r>
        </a:p>
        <a:p>
          <a:r>
            <a:rPr lang="en-US" sz="1200" b="1" baseline="0"/>
            <a:t>(all emissions in Column D, when summed will equal the total County or Region protocol compliant GHG emissions estimate) </a:t>
          </a:r>
          <a:endParaRPr lang="en-US" sz="1200" b="1"/>
        </a:p>
      </xdr:txBody>
    </xdr:sp>
    <xdr:clientData/>
  </xdr:oneCellAnchor>
  <xdr:oneCellAnchor>
    <xdr:from>
      <xdr:col>1</xdr:col>
      <xdr:colOff>0</xdr:colOff>
      <xdr:row>1</xdr:row>
      <xdr:rowOff>0</xdr:rowOff>
    </xdr:from>
    <xdr:ext cx="8147038" cy="718530"/>
    <xdr:sp macro="" textlink="">
      <xdr:nvSpPr>
        <xdr:cNvPr id="22" name="TextBox 21">
          <a:extLst>
            <a:ext uri="{FF2B5EF4-FFF2-40B4-BE49-F238E27FC236}">
              <a16:creationId xmlns:a16="http://schemas.microsoft.com/office/drawing/2014/main" id="{00000000-0008-0000-0C00-000016000000}"/>
            </a:ext>
          </a:extLst>
        </xdr:cNvPr>
        <xdr:cNvSpPr txBox="1"/>
      </xdr:nvSpPr>
      <xdr:spPr>
        <a:xfrm>
          <a:off x="609600" y="190500"/>
          <a:ext cx="8147038" cy="718530"/>
        </a:xfrm>
        <a:prstGeom prst="rect">
          <a:avLst/>
        </a:prstGeom>
        <a:solidFill>
          <a:schemeClr val="bg1">
            <a:lumMod val="75000"/>
          </a:schemeClr>
        </a:solid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400" b="1"/>
            <a:t>Regional </a:t>
          </a:r>
          <a:r>
            <a:rPr lang="en-US" sz="1400" b="1" baseline="0"/>
            <a:t>GHG Emissions Roll Up Report</a:t>
          </a:r>
        </a:p>
        <a:p>
          <a:r>
            <a:rPr lang="en-US" sz="1400" b="1" baseline="0"/>
            <a:t>Year: 2010 </a:t>
          </a:r>
        </a:p>
        <a:p>
          <a:r>
            <a:rPr lang="en-US" sz="1200" b="1" baseline="0"/>
            <a:t>(all emissions in Column D, when summed will equal the total County or Region protocol compliant GHG emissions estimate) </a:t>
          </a:r>
          <a:endParaRPr lang="en-US" sz="1200" b="1"/>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594784</xdr:colOff>
      <xdr:row>16</xdr:row>
      <xdr:rowOff>141817</xdr:rowOff>
    </xdr:from>
    <xdr:to>
      <xdr:col>11</xdr:col>
      <xdr:colOff>289984</xdr:colOff>
      <xdr:row>31</xdr:row>
      <xdr:rowOff>27517</xdr:rowOff>
    </xdr:to>
    <xdr:graphicFrame macro="">
      <xdr:nvGraphicFramePr>
        <xdr:cNvPr id="2" name="Chart 1">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594784</xdr:colOff>
      <xdr:row>0</xdr:row>
      <xdr:rowOff>183092</xdr:rowOff>
    </xdr:from>
    <xdr:to>
      <xdr:col>11</xdr:col>
      <xdr:colOff>289984</xdr:colOff>
      <xdr:row>15</xdr:row>
      <xdr:rowOff>68792</xdr:rowOff>
    </xdr:to>
    <xdr:graphicFrame macro="">
      <xdr:nvGraphicFramePr>
        <xdr:cNvPr id="3" name="Chart 2">
          <a:extLst>
            <a:ext uri="{FF2B5EF4-FFF2-40B4-BE49-F238E27FC236}">
              <a16:creationId xmlns:a16="http://schemas.microsoft.com/office/drawing/2014/main" id="{00000000-0008-0000-0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350307</xdr:colOff>
      <xdr:row>0</xdr:row>
      <xdr:rowOff>183092</xdr:rowOff>
    </xdr:from>
    <xdr:to>
      <xdr:col>22</xdr:col>
      <xdr:colOff>45507</xdr:colOff>
      <xdr:row>15</xdr:row>
      <xdr:rowOff>68792</xdr:rowOff>
    </xdr:to>
    <xdr:graphicFrame macro="">
      <xdr:nvGraphicFramePr>
        <xdr:cNvPr id="4" name="Chart 3">
          <a:extLst>
            <a:ext uri="{FF2B5EF4-FFF2-40B4-BE49-F238E27FC236}">
              <a16:creationId xmlns:a16="http://schemas.microsoft.com/office/drawing/2014/main" id="{00000000-0008-0000-01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350307</xdr:colOff>
      <xdr:row>16</xdr:row>
      <xdr:rowOff>141817</xdr:rowOff>
    </xdr:from>
    <xdr:to>
      <xdr:col>24</xdr:col>
      <xdr:colOff>266699</xdr:colOff>
      <xdr:row>31</xdr:row>
      <xdr:rowOff>27517</xdr:rowOff>
    </xdr:to>
    <xdr:graphicFrame macro="">
      <xdr:nvGraphicFramePr>
        <xdr:cNvPr id="5" name="Chart 4">
          <a:extLst>
            <a:ext uri="{FF2B5EF4-FFF2-40B4-BE49-F238E27FC236}">
              <a16:creationId xmlns:a16="http://schemas.microsoft.com/office/drawing/2014/main" id="{00000000-0008-0000-01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180975</xdr:colOff>
      <xdr:row>33</xdr:row>
      <xdr:rowOff>57150</xdr:rowOff>
    </xdr:from>
    <xdr:to>
      <xdr:col>11</xdr:col>
      <xdr:colOff>487893</xdr:colOff>
      <xdr:row>52</xdr:row>
      <xdr:rowOff>57150</xdr:rowOff>
    </xdr:to>
    <xdr:graphicFrame macro="">
      <xdr:nvGraphicFramePr>
        <xdr:cNvPr id="6" name="Chart 5">
          <a:extLst>
            <a:ext uri="{FF2B5EF4-FFF2-40B4-BE49-F238E27FC236}">
              <a16:creationId xmlns:a16="http://schemas.microsoft.com/office/drawing/2014/main" id="{00000000-0008-0000-01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304800</xdr:colOff>
      <xdr:row>1</xdr:row>
      <xdr:rowOff>0</xdr:rowOff>
    </xdr:from>
    <xdr:to>
      <xdr:col>6</xdr:col>
      <xdr:colOff>22528</xdr:colOff>
      <xdr:row>4</xdr:row>
      <xdr:rowOff>155726</xdr:rowOff>
    </xdr:to>
    <xdr:pic>
      <xdr:nvPicPr>
        <xdr:cNvPr id="3" name="Picture 2" descr="\\vhb\proj\Wat-EV\11823.00\Overall Task Resources\Logos and Maps\ClimateSmartCommunities_logo.png">
          <a:extLst>
            <a:ext uri="{FF2B5EF4-FFF2-40B4-BE49-F238E27FC236}">
              <a16:creationId xmlns:a16="http://schemas.microsoft.com/office/drawing/2014/main" id="{00000000-0008-0000-0200-000003000000}"/>
            </a:ext>
          </a:extLst>
        </xdr:cNvPr>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304800" y="190500"/>
          <a:ext cx="3375328" cy="727226"/>
        </a:xfrm>
        <a:prstGeom prst="rect">
          <a:avLst/>
        </a:prstGeom>
        <a:noFill/>
        <a:ln>
          <a:noFill/>
        </a:ln>
      </xdr:spPr>
    </xdr:pic>
    <xdr:clientData/>
  </xdr:twoCellAnchor>
  <xdr:twoCellAnchor editAs="oneCell">
    <xdr:from>
      <xdr:col>1</xdr:col>
      <xdr:colOff>0</xdr:colOff>
      <xdr:row>9</xdr:row>
      <xdr:rowOff>0</xdr:rowOff>
    </xdr:from>
    <xdr:to>
      <xdr:col>7</xdr:col>
      <xdr:colOff>550953</xdr:colOff>
      <xdr:row>15</xdr:row>
      <xdr:rowOff>751939</xdr:rowOff>
    </xdr:to>
    <xdr:pic>
      <xdr:nvPicPr>
        <xdr:cNvPr id="5" name="Picture 4">
          <a:hlinkClick xmlns:r="http://schemas.openxmlformats.org/officeDocument/2006/relationships" r:id="rId2"/>
          <a:extLst>
            <a:ext uri="{FF2B5EF4-FFF2-40B4-BE49-F238E27FC236}">
              <a16:creationId xmlns:a16="http://schemas.microsoft.com/office/drawing/2014/main" id="{00000000-0008-0000-0200-000005000000}"/>
            </a:ext>
          </a:extLst>
        </xdr:cNvPr>
        <xdr:cNvPicPr>
          <a:picLocks noChangeAspect="1"/>
        </xdr:cNvPicPr>
      </xdr:nvPicPr>
      <xdr:blipFill rotWithShape="1">
        <a:blip xmlns:r="http://schemas.openxmlformats.org/officeDocument/2006/relationships" r:embed="rId3"/>
        <a:srcRect l="64845"/>
        <a:stretch/>
      </xdr:blipFill>
      <xdr:spPr>
        <a:xfrm>
          <a:off x="609600" y="1714500"/>
          <a:ext cx="4208553" cy="428571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oneCellAnchor>
    <xdr:from>
      <xdr:col>1</xdr:col>
      <xdr:colOff>0</xdr:colOff>
      <xdr:row>1</xdr:row>
      <xdr:rowOff>0</xdr:rowOff>
    </xdr:from>
    <xdr:ext cx="8147038" cy="718530"/>
    <xdr:sp macro="" textlink="">
      <xdr:nvSpPr>
        <xdr:cNvPr id="3" name="TextBox 2">
          <a:extLst>
            <a:ext uri="{FF2B5EF4-FFF2-40B4-BE49-F238E27FC236}">
              <a16:creationId xmlns:a16="http://schemas.microsoft.com/office/drawing/2014/main" id="{00000000-0008-0000-0400-000003000000}"/>
            </a:ext>
          </a:extLst>
        </xdr:cNvPr>
        <xdr:cNvSpPr txBox="1"/>
      </xdr:nvSpPr>
      <xdr:spPr>
        <a:xfrm>
          <a:off x="609600" y="190500"/>
          <a:ext cx="8147038" cy="718530"/>
        </a:xfrm>
        <a:prstGeom prst="rect">
          <a:avLst/>
        </a:prstGeom>
        <a:solidFill>
          <a:schemeClr val="bg1">
            <a:lumMod val="75000"/>
          </a:schemeClr>
        </a:solid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400" b="1"/>
            <a:t>Regional </a:t>
          </a:r>
          <a:r>
            <a:rPr lang="en-US" sz="1400" b="1" baseline="0"/>
            <a:t>GHG Emissions Roll Up Report</a:t>
          </a:r>
        </a:p>
        <a:p>
          <a:r>
            <a:rPr lang="en-US" sz="1400" b="1" baseline="0"/>
            <a:t>Year: 2010 </a:t>
          </a:r>
        </a:p>
        <a:p>
          <a:r>
            <a:rPr lang="en-US" sz="1200" b="1" baseline="0"/>
            <a:t>(all emissions in Column D, when summed will equal the total County or Region protocol compliant GHG emissions estimate) </a:t>
          </a:r>
          <a:endParaRPr lang="en-US" sz="1200" b="1"/>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0</xdr:colOff>
      <xdr:row>1</xdr:row>
      <xdr:rowOff>0</xdr:rowOff>
    </xdr:from>
    <xdr:ext cx="8147038" cy="718530"/>
    <xdr:sp macro="" textlink="">
      <xdr:nvSpPr>
        <xdr:cNvPr id="2" name="TextBox 1">
          <a:extLst>
            <a:ext uri="{FF2B5EF4-FFF2-40B4-BE49-F238E27FC236}">
              <a16:creationId xmlns:a16="http://schemas.microsoft.com/office/drawing/2014/main" id="{00000000-0008-0000-0500-000002000000}"/>
            </a:ext>
          </a:extLst>
        </xdr:cNvPr>
        <xdr:cNvSpPr txBox="1"/>
      </xdr:nvSpPr>
      <xdr:spPr>
        <a:xfrm>
          <a:off x="609600" y="190500"/>
          <a:ext cx="8147038" cy="718530"/>
        </a:xfrm>
        <a:prstGeom prst="rect">
          <a:avLst/>
        </a:prstGeom>
        <a:solidFill>
          <a:schemeClr val="bg1">
            <a:lumMod val="75000"/>
          </a:schemeClr>
        </a:solid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400" b="1"/>
            <a:t>Regional </a:t>
          </a:r>
          <a:r>
            <a:rPr lang="en-US" sz="1400" b="1" baseline="0"/>
            <a:t>GHG Emissions Roll Up Report</a:t>
          </a:r>
        </a:p>
        <a:p>
          <a:r>
            <a:rPr lang="en-US" sz="1400" b="1" baseline="0"/>
            <a:t>Year: 2010 </a:t>
          </a:r>
        </a:p>
        <a:p>
          <a:r>
            <a:rPr lang="en-US" sz="1200" b="1" baseline="0"/>
            <a:t>(all emissions in Column D, when summed will equal the total County or Region protocol compliant GHG emissions estimate) </a:t>
          </a:r>
          <a:endParaRPr lang="en-US" sz="1200" b="1"/>
        </a:p>
      </xdr:txBody>
    </xdr:sp>
    <xdr:clientData/>
  </xdr:oneCellAnchor>
  <xdr:oneCellAnchor>
    <xdr:from>
      <xdr:col>1</xdr:col>
      <xdr:colOff>0</xdr:colOff>
      <xdr:row>1</xdr:row>
      <xdr:rowOff>0</xdr:rowOff>
    </xdr:from>
    <xdr:ext cx="8147038" cy="718530"/>
    <xdr:sp macro="" textlink="">
      <xdr:nvSpPr>
        <xdr:cNvPr id="4" name="TextBox 3">
          <a:extLst>
            <a:ext uri="{FF2B5EF4-FFF2-40B4-BE49-F238E27FC236}">
              <a16:creationId xmlns:a16="http://schemas.microsoft.com/office/drawing/2014/main" id="{00000000-0008-0000-0500-000004000000}"/>
            </a:ext>
          </a:extLst>
        </xdr:cNvPr>
        <xdr:cNvSpPr txBox="1"/>
      </xdr:nvSpPr>
      <xdr:spPr>
        <a:xfrm>
          <a:off x="609600" y="190500"/>
          <a:ext cx="8147038" cy="718530"/>
        </a:xfrm>
        <a:prstGeom prst="rect">
          <a:avLst/>
        </a:prstGeom>
        <a:solidFill>
          <a:schemeClr val="bg1">
            <a:lumMod val="75000"/>
          </a:schemeClr>
        </a:solid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400" b="1"/>
            <a:t>Regional </a:t>
          </a:r>
          <a:r>
            <a:rPr lang="en-US" sz="1400" b="1" baseline="0"/>
            <a:t>GHG Emissions Roll Up Report</a:t>
          </a:r>
        </a:p>
        <a:p>
          <a:r>
            <a:rPr lang="en-US" sz="1400" b="1" baseline="0"/>
            <a:t>Year: 2010 </a:t>
          </a:r>
        </a:p>
        <a:p>
          <a:r>
            <a:rPr lang="en-US" sz="1200" b="1" baseline="0"/>
            <a:t>(all emissions in Column D, when summed will equal the total County or Region protocol compliant GHG emissions estimate) </a:t>
          </a:r>
          <a:endParaRPr lang="en-US" sz="1200" b="1"/>
        </a:p>
      </xdr:txBody>
    </xdr:sp>
    <xdr:clientData/>
  </xdr:oneCellAnchor>
  <xdr:oneCellAnchor>
    <xdr:from>
      <xdr:col>1</xdr:col>
      <xdr:colOff>0</xdr:colOff>
      <xdr:row>1</xdr:row>
      <xdr:rowOff>0</xdr:rowOff>
    </xdr:from>
    <xdr:ext cx="8147038" cy="718530"/>
    <xdr:sp macro="" textlink="">
      <xdr:nvSpPr>
        <xdr:cNvPr id="5" name="TextBox 4">
          <a:extLst>
            <a:ext uri="{FF2B5EF4-FFF2-40B4-BE49-F238E27FC236}">
              <a16:creationId xmlns:a16="http://schemas.microsoft.com/office/drawing/2014/main" id="{00000000-0008-0000-0500-000005000000}"/>
            </a:ext>
          </a:extLst>
        </xdr:cNvPr>
        <xdr:cNvSpPr txBox="1"/>
      </xdr:nvSpPr>
      <xdr:spPr>
        <a:xfrm>
          <a:off x="609600" y="190500"/>
          <a:ext cx="8147038" cy="718530"/>
        </a:xfrm>
        <a:prstGeom prst="rect">
          <a:avLst/>
        </a:prstGeom>
        <a:solidFill>
          <a:schemeClr val="bg1">
            <a:lumMod val="75000"/>
          </a:schemeClr>
        </a:solid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400" b="1"/>
            <a:t>Regional </a:t>
          </a:r>
          <a:r>
            <a:rPr lang="en-US" sz="1400" b="1" baseline="0"/>
            <a:t>GHG Emissions Roll Up Report</a:t>
          </a:r>
        </a:p>
        <a:p>
          <a:r>
            <a:rPr lang="en-US" sz="1400" b="1" baseline="0"/>
            <a:t>Year: 2010 </a:t>
          </a:r>
        </a:p>
        <a:p>
          <a:r>
            <a:rPr lang="en-US" sz="1200" b="1" baseline="0"/>
            <a:t>(all emissions in Column D, when summed will equal the total County or Region protocol compliant GHG emissions estimate) </a:t>
          </a:r>
          <a:endParaRPr lang="en-US" sz="1200" b="1"/>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xdr:col>
      <xdr:colOff>0</xdr:colOff>
      <xdr:row>1</xdr:row>
      <xdr:rowOff>0</xdr:rowOff>
    </xdr:from>
    <xdr:ext cx="8147038" cy="718530"/>
    <xdr:sp macro="" textlink="">
      <xdr:nvSpPr>
        <xdr:cNvPr id="2" name="TextBox 1">
          <a:extLst>
            <a:ext uri="{FF2B5EF4-FFF2-40B4-BE49-F238E27FC236}">
              <a16:creationId xmlns:a16="http://schemas.microsoft.com/office/drawing/2014/main" id="{00000000-0008-0000-0600-000002000000}"/>
            </a:ext>
          </a:extLst>
        </xdr:cNvPr>
        <xdr:cNvSpPr txBox="1"/>
      </xdr:nvSpPr>
      <xdr:spPr>
        <a:xfrm>
          <a:off x="609600" y="190500"/>
          <a:ext cx="8147038" cy="718530"/>
        </a:xfrm>
        <a:prstGeom prst="rect">
          <a:avLst/>
        </a:prstGeom>
        <a:solidFill>
          <a:schemeClr val="bg1">
            <a:lumMod val="75000"/>
          </a:schemeClr>
        </a:solid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400" b="1"/>
            <a:t>Regional </a:t>
          </a:r>
          <a:r>
            <a:rPr lang="en-US" sz="1400" b="1" baseline="0"/>
            <a:t>GHG Emissions Roll Up Report</a:t>
          </a:r>
        </a:p>
        <a:p>
          <a:r>
            <a:rPr lang="en-US" sz="1400" b="1" baseline="0"/>
            <a:t>Year: 2010 </a:t>
          </a:r>
        </a:p>
        <a:p>
          <a:r>
            <a:rPr lang="en-US" sz="1200" b="1" baseline="0"/>
            <a:t>(all emissions in Column D, when summed will equal the total County or Region protocol compliant GHG emissions estimate) </a:t>
          </a:r>
          <a:endParaRPr lang="en-US" sz="1200" b="1"/>
        </a:p>
      </xdr:txBody>
    </xdr:sp>
    <xdr:clientData/>
  </xdr:oneCellAnchor>
  <xdr:oneCellAnchor>
    <xdr:from>
      <xdr:col>1</xdr:col>
      <xdr:colOff>0</xdr:colOff>
      <xdr:row>1</xdr:row>
      <xdr:rowOff>0</xdr:rowOff>
    </xdr:from>
    <xdr:ext cx="8147038" cy="718530"/>
    <xdr:sp macro="" textlink="">
      <xdr:nvSpPr>
        <xdr:cNvPr id="3" name="TextBox 2">
          <a:extLst>
            <a:ext uri="{FF2B5EF4-FFF2-40B4-BE49-F238E27FC236}">
              <a16:creationId xmlns:a16="http://schemas.microsoft.com/office/drawing/2014/main" id="{00000000-0008-0000-0600-000003000000}"/>
            </a:ext>
          </a:extLst>
        </xdr:cNvPr>
        <xdr:cNvSpPr txBox="1"/>
      </xdr:nvSpPr>
      <xdr:spPr>
        <a:xfrm>
          <a:off x="609600" y="190500"/>
          <a:ext cx="8147038" cy="718530"/>
        </a:xfrm>
        <a:prstGeom prst="rect">
          <a:avLst/>
        </a:prstGeom>
        <a:solidFill>
          <a:schemeClr val="bg1">
            <a:lumMod val="75000"/>
          </a:schemeClr>
        </a:solid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400" b="1"/>
            <a:t>Regional </a:t>
          </a:r>
          <a:r>
            <a:rPr lang="en-US" sz="1400" b="1" baseline="0"/>
            <a:t>GHG Emissions Roll Up Report</a:t>
          </a:r>
        </a:p>
        <a:p>
          <a:r>
            <a:rPr lang="en-US" sz="1400" b="1" baseline="0"/>
            <a:t>Year: 2010 </a:t>
          </a:r>
        </a:p>
        <a:p>
          <a:r>
            <a:rPr lang="en-US" sz="1200" b="1" baseline="0"/>
            <a:t>(all emissions in Column D, when summed will equal the total County or Region protocol compliant GHG emissions estimate) </a:t>
          </a:r>
          <a:endParaRPr lang="en-US" sz="1200" b="1"/>
        </a:p>
      </xdr:txBody>
    </xdr:sp>
    <xdr:clientData/>
  </xdr:oneCellAnchor>
  <xdr:oneCellAnchor>
    <xdr:from>
      <xdr:col>1</xdr:col>
      <xdr:colOff>0</xdr:colOff>
      <xdr:row>1</xdr:row>
      <xdr:rowOff>0</xdr:rowOff>
    </xdr:from>
    <xdr:ext cx="8147038" cy="718530"/>
    <xdr:sp macro="" textlink="">
      <xdr:nvSpPr>
        <xdr:cNvPr id="4" name="TextBox 3">
          <a:extLst>
            <a:ext uri="{FF2B5EF4-FFF2-40B4-BE49-F238E27FC236}">
              <a16:creationId xmlns:a16="http://schemas.microsoft.com/office/drawing/2014/main" id="{00000000-0008-0000-0600-000004000000}"/>
            </a:ext>
          </a:extLst>
        </xdr:cNvPr>
        <xdr:cNvSpPr txBox="1"/>
      </xdr:nvSpPr>
      <xdr:spPr>
        <a:xfrm>
          <a:off x="609600" y="190500"/>
          <a:ext cx="8147038" cy="718530"/>
        </a:xfrm>
        <a:prstGeom prst="rect">
          <a:avLst/>
        </a:prstGeom>
        <a:solidFill>
          <a:schemeClr val="bg1">
            <a:lumMod val="75000"/>
          </a:schemeClr>
        </a:solid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400" b="1"/>
            <a:t>Regional </a:t>
          </a:r>
          <a:r>
            <a:rPr lang="en-US" sz="1400" b="1" baseline="0"/>
            <a:t>GHG Emissions Roll Up Report</a:t>
          </a:r>
        </a:p>
        <a:p>
          <a:r>
            <a:rPr lang="en-US" sz="1400" b="1" baseline="0"/>
            <a:t>Year: 2010 </a:t>
          </a:r>
        </a:p>
        <a:p>
          <a:r>
            <a:rPr lang="en-US" sz="1200" b="1" baseline="0"/>
            <a:t>(all emissions in Column D, when summed will equal the total County or Region protocol compliant GHG emissions estimate) </a:t>
          </a:r>
          <a:endParaRPr lang="en-US" sz="1200" b="1"/>
        </a:p>
      </xdr:txBody>
    </xdr:sp>
    <xdr:clientData/>
  </xdr:oneCellAnchor>
  <xdr:oneCellAnchor>
    <xdr:from>
      <xdr:col>1</xdr:col>
      <xdr:colOff>0</xdr:colOff>
      <xdr:row>1</xdr:row>
      <xdr:rowOff>0</xdr:rowOff>
    </xdr:from>
    <xdr:ext cx="8147038" cy="718530"/>
    <xdr:sp macro="" textlink="">
      <xdr:nvSpPr>
        <xdr:cNvPr id="5" name="TextBox 4">
          <a:extLst>
            <a:ext uri="{FF2B5EF4-FFF2-40B4-BE49-F238E27FC236}">
              <a16:creationId xmlns:a16="http://schemas.microsoft.com/office/drawing/2014/main" id="{00000000-0008-0000-0600-000005000000}"/>
            </a:ext>
          </a:extLst>
        </xdr:cNvPr>
        <xdr:cNvSpPr txBox="1"/>
      </xdr:nvSpPr>
      <xdr:spPr>
        <a:xfrm>
          <a:off x="609600" y="190500"/>
          <a:ext cx="8147038" cy="718530"/>
        </a:xfrm>
        <a:prstGeom prst="rect">
          <a:avLst/>
        </a:prstGeom>
        <a:solidFill>
          <a:schemeClr val="bg1">
            <a:lumMod val="75000"/>
          </a:schemeClr>
        </a:solid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400" b="1"/>
            <a:t>Regional </a:t>
          </a:r>
          <a:r>
            <a:rPr lang="en-US" sz="1400" b="1" baseline="0"/>
            <a:t>GHG Emissions Roll Up Report</a:t>
          </a:r>
        </a:p>
        <a:p>
          <a:r>
            <a:rPr lang="en-US" sz="1400" b="1" baseline="0"/>
            <a:t>Year: 2010 </a:t>
          </a:r>
        </a:p>
        <a:p>
          <a:r>
            <a:rPr lang="en-US" sz="1200" b="1" baseline="0"/>
            <a:t>(all emissions in Column D, when summed will equal the total County or Region protocol compliant GHG emissions estimate) </a:t>
          </a:r>
          <a:endParaRPr lang="en-US" sz="1200" b="1"/>
        </a:p>
      </xdr:txBody>
    </xdr:sp>
    <xdr:clientData/>
  </xdr:oneCellAnchor>
  <xdr:oneCellAnchor>
    <xdr:from>
      <xdr:col>1</xdr:col>
      <xdr:colOff>0</xdr:colOff>
      <xdr:row>1</xdr:row>
      <xdr:rowOff>0</xdr:rowOff>
    </xdr:from>
    <xdr:ext cx="8147038" cy="718530"/>
    <xdr:sp macro="" textlink="">
      <xdr:nvSpPr>
        <xdr:cNvPr id="6" name="TextBox 5">
          <a:extLst>
            <a:ext uri="{FF2B5EF4-FFF2-40B4-BE49-F238E27FC236}">
              <a16:creationId xmlns:a16="http://schemas.microsoft.com/office/drawing/2014/main" id="{00000000-0008-0000-0600-000006000000}"/>
            </a:ext>
          </a:extLst>
        </xdr:cNvPr>
        <xdr:cNvSpPr txBox="1"/>
      </xdr:nvSpPr>
      <xdr:spPr>
        <a:xfrm>
          <a:off x="609600" y="190500"/>
          <a:ext cx="8147038" cy="718530"/>
        </a:xfrm>
        <a:prstGeom prst="rect">
          <a:avLst/>
        </a:prstGeom>
        <a:solidFill>
          <a:schemeClr val="bg1">
            <a:lumMod val="75000"/>
          </a:schemeClr>
        </a:solid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400" b="1"/>
            <a:t>Regional </a:t>
          </a:r>
          <a:r>
            <a:rPr lang="en-US" sz="1400" b="1" baseline="0"/>
            <a:t>GHG Emissions Roll Up Report</a:t>
          </a:r>
        </a:p>
        <a:p>
          <a:r>
            <a:rPr lang="en-US" sz="1400" b="1" baseline="0"/>
            <a:t>Year: 2010 </a:t>
          </a:r>
        </a:p>
        <a:p>
          <a:r>
            <a:rPr lang="en-US" sz="1200" b="1" baseline="0"/>
            <a:t>(all emissions in Column D, when summed will equal the total County or Region protocol compliant GHG emissions estimate) </a:t>
          </a:r>
          <a:endParaRPr lang="en-US" sz="1200" b="1"/>
        </a:p>
      </xdr:txBody>
    </xdr:sp>
    <xdr:clientData/>
  </xdr:oneCellAnchor>
  <xdr:oneCellAnchor>
    <xdr:from>
      <xdr:col>1</xdr:col>
      <xdr:colOff>0</xdr:colOff>
      <xdr:row>1</xdr:row>
      <xdr:rowOff>0</xdr:rowOff>
    </xdr:from>
    <xdr:ext cx="8147038" cy="718530"/>
    <xdr:sp macro="" textlink="">
      <xdr:nvSpPr>
        <xdr:cNvPr id="7" name="TextBox 6">
          <a:extLst>
            <a:ext uri="{FF2B5EF4-FFF2-40B4-BE49-F238E27FC236}">
              <a16:creationId xmlns:a16="http://schemas.microsoft.com/office/drawing/2014/main" id="{00000000-0008-0000-0600-000007000000}"/>
            </a:ext>
          </a:extLst>
        </xdr:cNvPr>
        <xdr:cNvSpPr txBox="1"/>
      </xdr:nvSpPr>
      <xdr:spPr>
        <a:xfrm>
          <a:off x="609600" y="190500"/>
          <a:ext cx="8147038" cy="718530"/>
        </a:xfrm>
        <a:prstGeom prst="rect">
          <a:avLst/>
        </a:prstGeom>
        <a:solidFill>
          <a:schemeClr val="bg1">
            <a:lumMod val="75000"/>
          </a:schemeClr>
        </a:solid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400" b="1"/>
            <a:t>Regional </a:t>
          </a:r>
          <a:r>
            <a:rPr lang="en-US" sz="1400" b="1" baseline="0"/>
            <a:t>GHG Emissions Roll Up Report</a:t>
          </a:r>
        </a:p>
        <a:p>
          <a:r>
            <a:rPr lang="en-US" sz="1400" b="1" baseline="0"/>
            <a:t>Year: 2010 </a:t>
          </a:r>
        </a:p>
        <a:p>
          <a:r>
            <a:rPr lang="en-US" sz="1200" b="1" baseline="0"/>
            <a:t>(all emissions in Column D, when summed will equal the total County or Region protocol compliant GHG emissions estimate) </a:t>
          </a:r>
          <a:endParaRPr lang="en-US" sz="1200" b="1"/>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1</xdr:row>
      <xdr:rowOff>0</xdr:rowOff>
    </xdr:from>
    <xdr:ext cx="8147038" cy="718530"/>
    <xdr:sp macro="" textlink="">
      <xdr:nvSpPr>
        <xdr:cNvPr id="2" name="TextBox 1">
          <a:extLst>
            <a:ext uri="{FF2B5EF4-FFF2-40B4-BE49-F238E27FC236}">
              <a16:creationId xmlns:a16="http://schemas.microsoft.com/office/drawing/2014/main" id="{00000000-0008-0000-0700-000002000000}"/>
            </a:ext>
          </a:extLst>
        </xdr:cNvPr>
        <xdr:cNvSpPr txBox="1"/>
      </xdr:nvSpPr>
      <xdr:spPr>
        <a:xfrm>
          <a:off x="609600" y="190500"/>
          <a:ext cx="8147038" cy="718530"/>
        </a:xfrm>
        <a:prstGeom prst="rect">
          <a:avLst/>
        </a:prstGeom>
        <a:solidFill>
          <a:schemeClr val="bg1">
            <a:lumMod val="75000"/>
          </a:schemeClr>
        </a:solid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400" b="1"/>
            <a:t>Regional </a:t>
          </a:r>
          <a:r>
            <a:rPr lang="en-US" sz="1400" b="1" baseline="0"/>
            <a:t>GHG Emissions Roll Up Report</a:t>
          </a:r>
        </a:p>
        <a:p>
          <a:r>
            <a:rPr lang="en-US" sz="1400" b="1" baseline="0"/>
            <a:t>Year: 2010 </a:t>
          </a:r>
        </a:p>
        <a:p>
          <a:r>
            <a:rPr lang="en-US" sz="1200" b="1" baseline="0"/>
            <a:t>(all emissions in Column D, when summed will equal the total County or Region protocol compliant GHG emissions estimate) </a:t>
          </a:r>
          <a:endParaRPr lang="en-US" sz="1200" b="1"/>
        </a:p>
      </xdr:txBody>
    </xdr:sp>
    <xdr:clientData/>
  </xdr:oneCellAnchor>
  <xdr:oneCellAnchor>
    <xdr:from>
      <xdr:col>1</xdr:col>
      <xdr:colOff>0</xdr:colOff>
      <xdr:row>1</xdr:row>
      <xdr:rowOff>0</xdr:rowOff>
    </xdr:from>
    <xdr:ext cx="8147038" cy="718530"/>
    <xdr:sp macro="" textlink="">
      <xdr:nvSpPr>
        <xdr:cNvPr id="3" name="TextBox 2">
          <a:extLst>
            <a:ext uri="{FF2B5EF4-FFF2-40B4-BE49-F238E27FC236}">
              <a16:creationId xmlns:a16="http://schemas.microsoft.com/office/drawing/2014/main" id="{00000000-0008-0000-0700-000003000000}"/>
            </a:ext>
          </a:extLst>
        </xdr:cNvPr>
        <xdr:cNvSpPr txBox="1"/>
      </xdr:nvSpPr>
      <xdr:spPr>
        <a:xfrm>
          <a:off x="609600" y="190500"/>
          <a:ext cx="8147038" cy="718530"/>
        </a:xfrm>
        <a:prstGeom prst="rect">
          <a:avLst/>
        </a:prstGeom>
        <a:solidFill>
          <a:schemeClr val="bg1">
            <a:lumMod val="75000"/>
          </a:schemeClr>
        </a:solid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400" b="1"/>
            <a:t>Regional </a:t>
          </a:r>
          <a:r>
            <a:rPr lang="en-US" sz="1400" b="1" baseline="0"/>
            <a:t>GHG Emissions Roll Up Report</a:t>
          </a:r>
        </a:p>
        <a:p>
          <a:r>
            <a:rPr lang="en-US" sz="1400" b="1" baseline="0"/>
            <a:t>Year: 2010 </a:t>
          </a:r>
        </a:p>
        <a:p>
          <a:r>
            <a:rPr lang="en-US" sz="1200" b="1" baseline="0"/>
            <a:t>(all emissions in Column D, when summed will equal the total County or Region protocol compliant GHG emissions estimate) </a:t>
          </a:r>
          <a:endParaRPr lang="en-US" sz="1200" b="1"/>
        </a:p>
      </xdr:txBody>
    </xdr:sp>
    <xdr:clientData/>
  </xdr:oneCellAnchor>
  <xdr:oneCellAnchor>
    <xdr:from>
      <xdr:col>1</xdr:col>
      <xdr:colOff>0</xdr:colOff>
      <xdr:row>1</xdr:row>
      <xdr:rowOff>0</xdr:rowOff>
    </xdr:from>
    <xdr:ext cx="8147038" cy="718530"/>
    <xdr:sp macro="" textlink="">
      <xdr:nvSpPr>
        <xdr:cNvPr id="4" name="TextBox 3">
          <a:extLst>
            <a:ext uri="{FF2B5EF4-FFF2-40B4-BE49-F238E27FC236}">
              <a16:creationId xmlns:a16="http://schemas.microsoft.com/office/drawing/2014/main" id="{00000000-0008-0000-0700-000004000000}"/>
            </a:ext>
          </a:extLst>
        </xdr:cNvPr>
        <xdr:cNvSpPr txBox="1"/>
      </xdr:nvSpPr>
      <xdr:spPr>
        <a:xfrm>
          <a:off x="609600" y="190500"/>
          <a:ext cx="8147038" cy="718530"/>
        </a:xfrm>
        <a:prstGeom prst="rect">
          <a:avLst/>
        </a:prstGeom>
        <a:solidFill>
          <a:schemeClr val="bg1">
            <a:lumMod val="75000"/>
          </a:schemeClr>
        </a:solid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400" b="1"/>
            <a:t>Regional </a:t>
          </a:r>
          <a:r>
            <a:rPr lang="en-US" sz="1400" b="1" baseline="0"/>
            <a:t>GHG Emissions Roll Up Report</a:t>
          </a:r>
        </a:p>
        <a:p>
          <a:r>
            <a:rPr lang="en-US" sz="1400" b="1" baseline="0"/>
            <a:t>Year: 2010 </a:t>
          </a:r>
        </a:p>
        <a:p>
          <a:r>
            <a:rPr lang="en-US" sz="1200" b="1" baseline="0"/>
            <a:t>(all emissions in Column D, when summed will equal the total County or Region protocol compliant GHG emissions estimate) </a:t>
          </a:r>
          <a:endParaRPr lang="en-US" sz="1200" b="1"/>
        </a:p>
      </xdr:txBody>
    </xdr:sp>
    <xdr:clientData/>
  </xdr:oneCellAnchor>
  <xdr:oneCellAnchor>
    <xdr:from>
      <xdr:col>1</xdr:col>
      <xdr:colOff>0</xdr:colOff>
      <xdr:row>1</xdr:row>
      <xdr:rowOff>0</xdr:rowOff>
    </xdr:from>
    <xdr:ext cx="8147038" cy="718530"/>
    <xdr:sp macro="" textlink="">
      <xdr:nvSpPr>
        <xdr:cNvPr id="5" name="TextBox 4">
          <a:extLst>
            <a:ext uri="{FF2B5EF4-FFF2-40B4-BE49-F238E27FC236}">
              <a16:creationId xmlns:a16="http://schemas.microsoft.com/office/drawing/2014/main" id="{00000000-0008-0000-0700-000005000000}"/>
            </a:ext>
          </a:extLst>
        </xdr:cNvPr>
        <xdr:cNvSpPr txBox="1"/>
      </xdr:nvSpPr>
      <xdr:spPr>
        <a:xfrm>
          <a:off x="609600" y="190500"/>
          <a:ext cx="8147038" cy="718530"/>
        </a:xfrm>
        <a:prstGeom prst="rect">
          <a:avLst/>
        </a:prstGeom>
        <a:solidFill>
          <a:schemeClr val="bg1">
            <a:lumMod val="75000"/>
          </a:schemeClr>
        </a:solid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400" b="1"/>
            <a:t>Regional </a:t>
          </a:r>
          <a:r>
            <a:rPr lang="en-US" sz="1400" b="1" baseline="0"/>
            <a:t>GHG Emissions Roll Up Report</a:t>
          </a:r>
        </a:p>
        <a:p>
          <a:r>
            <a:rPr lang="en-US" sz="1400" b="1" baseline="0"/>
            <a:t>Year: 2010 </a:t>
          </a:r>
        </a:p>
        <a:p>
          <a:r>
            <a:rPr lang="en-US" sz="1200" b="1" baseline="0"/>
            <a:t>(all emissions in Column D, when summed will equal the total County or Region protocol compliant GHG emissions estimate) </a:t>
          </a:r>
          <a:endParaRPr lang="en-US" sz="1200" b="1"/>
        </a:p>
      </xdr:txBody>
    </xdr:sp>
    <xdr:clientData/>
  </xdr:oneCellAnchor>
  <xdr:oneCellAnchor>
    <xdr:from>
      <xdr:col>1</xdr:col>
      <xdr:colOff>0</xdr:colOff>
      <xdr:row>1</xdr:row>
      <xdr:rowOff>0</xdr:rowOff>
    </xdr:from>
    <xdr:ext cx="8147038" cy="718530"/>
    <xdr:sp macro="" textlink="">
      <xdr:nvSpPr>
        <xdr:cNvPr id="6" name="TextBox 5">
          <a:extLst>
            <a:ext uri="{FF2B5EF4-FFF2-40B4-BE49-F238E27FC236}">
              <a16:creationId xmlns:a16="http://schemas.microsoft.com/office/drawing/2014/main" id="{00000000-0008-0000-0700-000006000000}"/>
            </a:ext>
          </a:extLst>
        </xdr:cNvPr>
        <xdr:cNvSpPr txBox="1"/>
      </xdr:nvSpPr>
      <xdr:spPr>
        <a:xfrm>
          <a:off x="609600" y="190500"/>
          <a:ext cx="8147038" cy="718530"/>
        </a:xfrm>
        <a:prstGeom prst="rect">
          <a:avLst/>
        </a:prstGeom>
        <a:solidFill>
          <a:schemeClr val="bg1">
            <a:lumMod val="75000"/>
          </a:schemeClr>
        </a:solid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400" b="1"/>
            <a:t>Regional </a:t>
          </a:r>
          <a:r>
            <a:rPr lang="en-US" sz="1400" b="1" baseline="0"/>
            <a:t>GHG Emissions Roll Up Report</a:t>
          </a:r>
        </a:p>
        <a:p>
          <a:r>
            <a:rPr lang="en-US" sz="1400" b="1" baseline="0"/>
            <a:t>Year: 2010 </a:t>
          </a:r>
        </a:p>
        <a:p>
          <a:r>
            <a:rPr lang="en-US" sz="1200" b="1" baseline="0"/>
            <a:t>(all emissions in Column D, when summed will equal the total County or Region protocol compliant GHG emissions estimate) </a:t>
          </a:r>
          <a:endParaRPr lang="en-US" sz="1200" b="1"/>
        </a:p>
      </xdr:txBody>
    </xdr:sp>
    <xdr:clientData/>
  </xdr:oneCellAnchor>
  <xdr:oneCellAnchor>
    <xdr:from>
      <xdr:col>1</xdr:col>
      <xdr:colOff>0</xdr:colOff>
      <xdr:row>1</xdr:row>
      <xdr:rowOff>0</xdr:rowOff>
    </xdr:from>
    <xdr:ext cx="8147038" cy="718530"/>
    <xdr:sp macro="" textlink="">
      <xdr:nvSpPr>
        <xdr:cNvPr id="7" name="TextBox 6">
          <a:extLst>
            <a:ext uri="{FF2B5EF4-FFF2-40B4-BE49-F238E27FC236}">
              <a16:creationId xmlns:a16="http://schemas.microsoft.com/office/drawing/2014/main" id="{00000000-0008-0000-0700-000007000000}"/>
            </a:ext>
          </a:extLst>
        </xdr:cNvPr>
        <xdr:cNvSpPr txBox="1"/>
      </xdr:nvSpPr>
      <xdr:spPr>
        <a:xfrm>
          <a:off x="609600" y="190500"/>
          <a:ext cx="8147038" cy="718530"/>
        </a:xfrm>
        <a:prstGeom prst="rect">
          <a:avLst/>
        </a:prstGeom>
        <a:solidFill>
          <a:schemeClr val="bg1">
            <a:lumMod val="75000"/>
          </a:schemeClr>
        </a:solid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400" b="1"/>
            <a:t>Regional </a:t>
          </a:r>
          <a:r>
            <a:rPr lang="en-US" sz="1400" b="1" baseline="0"/>
            <a:t>GHG Emissions Roll Up Report</a:t>
          </a:r>
        </a:p>
        <a:p>
          <a:r>
            <a:rPr lang="en-US" sz="1400" b="1" baseline="0"/>
            <a:t>Year: 2010 </a:t>
          </a:r>
        </a:p>
        <a:p>
          <a:r>
            <a:rPr lang="en-US" sz="1200" b="1" baseline="0"/>
            <a:t>(all emissions in Column D, when summed will equal the total County or Region protocol compliant GHG emissions estimate) </a:t>
          </a:r>
          <a:endParaRPr lang="en-US" sz="1200" b="1"/>
        </a:p>
      </xdr:txBody>
    </xdr:sp>
    <xdr:clientData/>
  </xdr:oneCellAnchor>
  <xdr:oneCellAnchor>
    <xdr:from>
      <xdr:col>1</xdr:col>
      <xdr:colOff>0</xdr:colOff>
      <xdr:row>1</xdr:row>
      <xdr:rowOff>0</xdr:rowOff>
    </xdr:from>
    <xdr:ext cx="8147038" cy="718530"/>
    <xdr:sp macro="" textlink="">
      <xdr:nvSpPr>
        <xdr:cNvPr id="8" name="TextBox 7">
          <a:extLst>
            <a:ext uri="{FF2B5EF4-FFF2-40B4-BE49-F238E27FC236}">
              <a16:creationId xmlns:a16="http://schemas.microsoft.com/office/drawing/2014/main" id="{00000000-0008-0000-0700-000008000000}"/>
            </a:ext>
          </a:extLst>
        </xdr:cNvPr>
        <xdr:cNvSpPr txBox="1"/>
      </xdr:nvSpPr>
      <xdr:spPr>
        <a:xfrm>
          <a:off x="609600" y="190500"/>
          <a:ext cx="8147038" cy="718530"/>
        </a:xfrm>
        <a:prstGeom prst="rect">
          <a:avLst/>
        </a:prstGeom>
        <a:solidFill>
          <a:schemeClr val="bg1">
            <a:lumMod val="75000"/>
          </a:schemeClr>
        </a:solid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400" b="1"/>
            <a:t>Regional </a:t>
          </a:r>
          <a:r>
            <a:rPr lang="en-US" sz="1400" b="1" baseline="0"/>
            <a:t>GHG Emissions Roll Up Report</a:t>
          </a:r>
        </a:p>
        <a:p>
          <a:r>
            <a:rPr lang="en-US" sz="1400" b="1" baseline="0"/>
            <a:t>Year: 2010 </a:t>
          </a:r>
        </a:p>
        <a:p>
          <a:r>
            <a:rPr lang="en-US" sz="1200" b="1" baseline="0"/>
            <a:t>(all emissions in Column D, when summed will equal the total County or Region protocol compliant GHG emissions estimate) </a:t>
          </a:r>
          <a:endParaRPr lang="en-US" sz="1200" b="1"/>
        </a:p>
      </xdr:txBody>
    </xdr:sp>
    <xdr:clientData/>
  </xdr:oneCellAnchor>
  <xdr:oneCellAnchor>
    <xdr:from>
      <xdr:col>1</xdr:col>
      <xdr:colOff>0</xdr:colOff>
      <xdr:row>1</xdr:row>
      <xdr:rowOff>0</xdr:rowOff>
    </xdr:from>
    <xdr:ext cx="8147038" cy="718530"/>
    <xdr:sp macro="" textlink="">
      <xdr:nvSpPr>
        <xdr:cNvPr id="9" name="TextBox 8">
          <a:extLst>
            <a:ext uri="{FF2B5EF4-FFF2-40B4-BE49-F238E27FC236}">
              <a16:creationId xmlns:a16="http://schemas.microsoft.com/office/drawing/2014/main" id="{00000000-0008-0000-0700-000009000000}"/>
            </a:ext>
          </a:extLst>
        </xdr:cNvPr>
        <xdr:cNvSpPr txBox="1"/>
      </xdr:nvSpPr>
      <xdr:spPr>
        <a:xfrm>
          <a:off x="609600" y="190500"/>
          <a:ext cx="8147038" cy="718530"/>
        </a:xfrm>
        <a:prstGeom prst="rect">
          <a:avLst/>
        </a:prstGeom>
        <a:solidFill>
          <a:schemeClr val="bg1">
            <a:lumMod val="75000"/>
          </a:schemeClr>
        </a:solid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400" b="1"/>
            <a:t>Regional </a:t>
          </a:r>
          <a:r>
            <a:rPr lang="en-US" sz="1400" b="1" baseline="0"/>
            <a:t>GHG Emissions Roll Up Report</a:t>
          </a:r>
        </a:p>
        <a:p>
          <a:r>
            <a:rPr lang="en-US" sz="1400" b="1" baseline="0"/>
            <a:t>Year: 2010 </a:t>
          </a:r>
        </a:p>
        <a:p>
          <a:r>
            <a:rPr lang="en-US" sz="1200" b="1" baseline="0"/>
            <a:t>(all emissions in Column D, when summed will equal the total County or Region protocol compliant GHG emissions estimate) </a:t>
          </a:r>
          <a:endParaRPr lang="en-US" sz="1200" b="1"/>
        </a:p>
      </xdr:txBody>
    </xdr:sp>
    <xdr:clientData/>
  </xdr:oneCellAnchor>
  <xdr:oneCellAnchor>
    <xdr:from>
      <xdr:col>1</xdr:col>
      <xdr:colOff>0</xdr:colOff>
      <xdr:row>1</xdr:row>
      <xdr:rowOff>0</xdr:rowOff>
    </xdr:from>
    <xdr:ext cx="8147038" cy="718530"/>
    <xdr:sp macro="" textlink="">
      <xdr:nvSpPr>
        <xdr:cNvPr id="10" name="TextBox 9">
          <a:extLst>
            <a:ext uri="{FF2B5EF4-FFF2-40B4-BE49-F238E27FC236}">
              <a16:creationId xmlns:a16="http://schemas.microsoft.com/office/drawing/2014/main" id="{00000000-0008-0000-0700-00000A000000}"/>
            </a:ext>
          </a:extLst>
        </xdr:cNvPr>
        <xdr:cNvSpPr txBox="1"/>
      </xdr:nvSpPr>
      <xdr:spPr>
        <a:xfrm>
          <a:off x="609600" y="190500"/>
          <a:ext cx="8147038" cy="718530"/>
        </a:xfrm>
        <a:prstGeom prst="rect">
          <a:avLst/>
        </a:prstGeom>
        <a:solidFill>
          <a:schemeClr val="bg1">
            <a:lumMod val="75000"/>
          </a:schemeClr>
        </a:solid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400" b="1"/>
            <a:t>Regional </a:t>
          </a:r>
          <a:r>
            <a:rPr lang="en-US" sz="1400" b="1" baseline="0"/>
            <a:t>GHG Emissions Roll Up Report</a:t>
          </a:r>
        </a:p>
        <a:p>
          <a:r>
            <a:rPr lang="en-US" sz="1400" b="1" baseline="0"/>
            <a:t>Year: 2010 </a:t>
          </a:r>
        </a:p>
        <a:p>
          <a:r>
            <a:rPr lang="en-US" sz="1200" b="1" baseline="0"/>
            <a:t>(all emissions in Column D, when summed will equal the total County or Region protocol compliant GHG emissions estimate) </a:t>
          </a:r>
          <a:endParaRPr lang="en-US" sz="1200" b="1"/>
        </a:p>
      </xdr:txBody>
    </xdr:sp>
    <xdr:clientData/>
  </xdr:oneCellAnchor>
  <xdr:oneCellAnchor>
    <xdr:from>
      <xdr:col>1</xdr:col>
      <xdr:colOff>0</xdr:colOff>
      <xdr:row>1</xdr:row>
      <xdr:rowOff>0</xdr:rowOff>
    </xdr:from>
    <xdr:ext cx="8147038" cy="718530"/>
    <xdr:sp macro="" textlink="">
      <xdr:nvSpPr>
        <xdr:cNvPr id="11" name="TextBox 10">
          <a:extLst>
            <a:ext uri="{FF2B5EF4-FFF2-40B4-BE49-F238E27FC236}">
              <a16:creationId xmlns:a16="http://schemas.microsoft.com/office/drawing/2014/main" id="{00000000-0008-0000-0700-00000B000000}"/>
            </a:ext>
          </a:extLst>
        </xdr:cNvPr>
        <xdr:cNvSpPr txBox="1"/>
      </xdr:nvSpPr>
      <xdr:spPr>
        <a:xfrm>
          <a:off x="609600" y="190500"/>
          <a:ext cx="8147038" cy="718530"/>
        </a:xfrm>
        <a:prstGeom prst="rect">
          <a:avLst/>
        </a:prstGeom>
        <a:solidFill>
          <a:schemeClr val="bg1">
            <a:lumMod val="75000"/>
          </a:schemeClr>
        </a:solid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400" b="1"/>
            <a:t>Regional </a:t>
          </a:r>
          <a:r>
            <a:rPr lang="en-US" sz="1400" b="1" baseline="0"/>
            <a:t>GHG Emissions Roll Up Report</a:t>
          </a:r>
        </a:p>
        <a:p>
          <a:r>
            <a:rPr lang="en-US" sz="1400" b="1" baseline="0"/>
            <a:t>Year: 2010 </a:t>
          </a:r>
        </a:p>
        <a:p>
          <a:r>
            <a:rPr lang="en-US" sz="1200" b="1" baseline="0"/>
            <a:t>(all emissions in Column D, when summed will equal the total County or Region protocol compliant GHG emissions estimate) </a:t>
          </a:r>
          <a:endParaRPr lang="en-US" sz="1200" b="1"/>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xdr:col>
      <xdr:colOff>0</xdr:colOff>
      <xdr:row>1</xdr:row>
      <xdr:rowOff>0</xdr:rowOff>
    </xdr:from>
    <xdr:ext cx="8147038" cy="718530"/>
    <xdr:sp macro="" textlink="">
      <xdr:nvSpPr>
        <xdr:cNvPr id="2" name="TextBox 1">
          <a:extLst>
            <a:ext uri="{FF2B5EF4-FFF2-40B4-BE49-F238E27FC236}">
              <a16:creationId xmlns:a16="http://schemas.microsoft.com/office/drawing/2014/main" id="{00000000-0008-0000-0800-000002000000}"/>
            </a:ext>
          </a:extLst>
        </xdr:cNvPr>
        <xdr:cNvSpPr txBox="1"/>
      </xdr:nvSpPr>
      <xdr:spPr>
        <a:xfrm>
          <a:off x="609600" y="190500"/>
          <a:ext cx="8147038" cy="718530"/>
        </a:xfrm>
        <a:prstGeom prst="rect">
          <a:avLst/>
        </a:prstGeom>
        <a:solidFill>
          <a:schemeClr val="bg1">
            <a:lumMod val="75000"/>
          </a:schemeClr>
        </a:solid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400" b="1"/>
            <a:t>Regional </a:t>
          </a:r>
          <a:r>
            <a:rPr lang="en-US" sz="1400" b="1" baseline="0"/>
            <a:t>GHG Emissions Roll Up Report</a:t>
          </a:r>
        </a:p>
        <a:p>
          <a:r>
            <a:rPr lang="en-US" sz="1400" b="1" baseline="0"/>
            <a:t>Year: 2010 </a:t>
          </a:r>
        </a:p>
        <a:p>
          <a:r>
            <a:rPr lang="en-US" sz="1200" b="1" baseline="0"/>
            <a:t>(all emissions in Column D, when summed will equal the total County or Region protocol compliant GHG emissions estimate) </a:t>
          </a:r>
          <a:endParaRPr lang="en-US" sz="1200" b="1"/>
        </a:p>
      </xdr:txBody>
    </xdr:sp>
    <xdr:clientData/>
  </xdr:oneCellAnchor>
  <xdr:oneCellAnchor>
    <xdr:from>
      <xdr:col>1</xdr:col>
      <xdr:colOff>0</xdr:colOff>
      <xdr:row>1</xdr:row>
      <xdr:rowOff>0</xdr:rowOff>
    </xdr:from>
    <xdr:ext cx="8147038" cy="718530"/>
    <xdr:sp macro="" textlink="">
      <xdr:nvSpPr>
        <xdr:cNvPr id="3" name="TextBox 2">
          <a:extLst>
            <a:ext uri="{FF2B5EF4-FFF2-40B4-BE49-F238E27FC236}">
              <a16:creationId xmlns:a16="http://schemas.microsoft.com/office/drawing/2014/main" id="{00000000-0008-0000-0800-000003000000}"/>
            </a:ext>
          </a:extLst>
        </xdr:cNvPr>
        <xdr:cNvSpPr txBox="1"/>
      </xdr:nvSpPr>
      <xdr:spPr>
        <a:xfrm>
          <a:off x="609600" y="190500"/>
          <a:ext cx="8147038" cy="718530"/>
        </a:xfrm>
        <a:prstGeom prst="rect">
          <a:avLst/>
        </a:prstGeom>
        <a:solidFill>
          <a:schemeClr val="bg1">
            <a:lumMod val="75000"/>
          </a:schemeClr>
        </a:solid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400" b="1"/>
            <a:t>Regional </a:t>
          </a:r>
          <a:r>
            <a:rPr lang="en-US" sz="1400" b="1" baseline="0"/>
            <a:t>GHG Emissions Roll Up Report</a:t>
          </a:r>
        </a:p>
        <a:p>
          <a:r>
            <a:rPr lang="en-US" sz="1400" b="1" baseline="0"/>
            <a:t>Year: 2010 </a:t>
          </a:r>
        </a:p>
        <a:p>
          <a:r>
            <a:rPr lang="en-US" sz="1200" b="1" baseline="0"/>
            <a:t>(all emissions in Column D, when summed will equal the total County or Region protocol compliant GHG emissions estimate) </a:t>
          </a:r>
          <a:endParaRPr lang="en-US" sz="1200" b="1"/>
        </a:p>
      </xdr:txBody>
    </xdr:sp>
    <xdr:clientData/>
  </xdr:oneCellAnchor>
  <xdr:oneCellAnchor>
    <xdr:from>
      <xdr:col>1</xdr:col>
      <xdr:colOff>0</xdr:colOff>
      <xdr:row>1</xdr:row>
      <xdr:rowOff>0</xdr:rowOff>
    </xdr:from>
    <xdr:ext cx="8147038" cy="718530"/>
    <xdr:sp macro="" textlink="">
      <xdr:nvSpPr>
        <xdr:cNvPr id="4" name="TextBox 3">
          <a:extLst>
            <a:ext uri="{FF2B5EF4-FFF2-40B4-BE49-F238E27FC236}">
              <a16:creationId xmlns:a16="http://schemas.microsoft.com/office/drawing/2014/main" id="{00000000-0008-0000-0800-000004000000}"/>
            </a:ext>
          </a:extLst>
        </xdr:cNvPr>
        <xdr:cNvSpPr txBox="1"/>
      </xdr:nvSpPr>
      <xdr:spPr>
        <a:xfrm>
          <a:off x="609600" y="190500"/>
          <a:ext cx="8147038" cy="718530"/>
        </a:xfrm>
        <a:prstGeom prst="rect">
          <a:avLst/>
        </a:prstGeom>
        <a:solidFill>
          <a:schemeClr val="bg1">
            <a:lumMod val="75000"/>
          </a:schemeClr>
        </a:solid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400" b="1"/>
            <a:t>Regional </a:t>
          </a:r>
          <a:r>
            <a:rPr lang="en-US" sz="1400" b="1" baseline="0"/>
            <a:t>GHG Emissions Roll Up Report</a:t>
          </a:r>
        </a:p>
        <a:p>
          <a:r>
            <a:rPr lang="en-US" sz="1400" b="1" baseline="0"/>
            <a:t>Year: 2010 </a:t>
          </a:r>
        </a:p>
        <a:p>
          <a:r>
            <a:rPr lang="en-US" sz="1200" b="1" baseline="0"/>
            <a:t>(all emissions in Column D, when summed will equal the total County or Region protocol compliant GHG emissions estimate) </a:t>
          </a:r>
          <a:endParaRPr lang="en-US" sz="1200" b="1"/>
        </a:p>
      </xdr:txBody>
    </xdr:sp>
    <xdr:clientData/>
  </xdr:oneCellAnchor>
  <xdr:oneCellAnchor>
    <xdr:from>
      <xdr:col>1</xdr:col>
      <xdr:colOff>0</xdr:colOff>
      <xdr:row>1</xdr:row>
      <xdr:rowOff>0</xdr:rowOff>
    </xdr:from>
    <xdr:ext cx="8147038" cy="718530"/>
    <xdr:sp macro="" textlink="">
      <xdr:nvSpPr>
        <xdr:cNvPr id="5" name="TextBox 4">
          <a:extLst>
            <a:ext uri="{FF2B5EF4-FFF2-40B4-BE49-F238E27FC236}">
              <a16:creationId xmlns:a16="http://schemas.microsoft.com/office/drawing/2014/main" id="{00000000-0008-0000-0800-000005000000}"/>
            </a:ext>
          </a:extLst>
        </xdr:cNvPr>
        <xdr:cNvSpPr txBox="1"/>
      </xdr:nvSpPr>
      <xdr:spPr>
        <a:xfrm>
          <a:off x="609600" y="190500"/>
          <a:ext cx="8147038" cy="718530"/>
        </a:xfrm>
        <a:prstGeom prst="rect">
          <a:avLst/>
        </a:prstGeom>
        <a:solidFill>
          <a:schemeClr val="bg1">
            <a:lumMod val="75000"/>
          </a:schemeClr>
        </a:solid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400" b="1"/>
            <a:t>Regional </a:t>
          </a:r>
          <a:r>
            <a:rPr lang="en-US" sz="1400" b="1" baseline="0"/>
            <a:t>GHG Emissions Roll Up Report</a:t>
          </a:r>
        </a:p>
        <a:p>
          <a:r>
            <a:rPr lang="en-US" sz="1400" b="1" baseline="0"/>
            <a:t>Year: 2010 </a:t>
          </a:r>
        </a:p>
        <a:p>
          <a:r>
            <a:rPr lang="en-US" sz="1200" b="1" baseline="0"/>
            <a:t>(all emissions in Column D, when summed will equal the total County or Region protocol compliant GHG emissions estimate) </a:t>
          </a:r>
          <a:endParaRPr lang="en-US" sz="1200" b="1"/>
        </a:p>
      </xdr:txBody>
    </xdr:sp>
    <xdr:clientData/>
  </xdr:oneCellAnchor>
  <xdr:oneCellAnchor>
    <xdr:from>
      <xdr:col>1</xdr:col>
      <xdr:colOff>0</xdr:colOff>
      <xdr:row>1</xdr:row>
      <xdr:rowOff>0</xdr:rowOff>
    </xdr:from>
    <xdr:ext cx="8147038" cy="718530"/>
    <xdr:sp macro="" textlink="">
      <xdr:nvSpPr>
        <xdr:cNvPr id="6" name="TextBox 5">
          <a:extLst>
            <a:ext uri="{FF2B5EF4-FFF2-40B4-BE49-F238E27FC236}">
              <a16:creationId xmlns:a16="http://schemas.microsoft.com/office/drawing/2014/main" id="{00000000-0008-0000-0800-000006000000}"/>
            </a:ext>
          </a:extLst>
        </xdr:cNvPr>
        <xdr:cNvSpPr txBox="1"/>
      </xdr:nvSpPr>
      <xdr:spPr>
        <a:xfrm>
          <a:off x="609600" y="190500"/>
          <a:ext cx="8147038" cy="718530"/>
        </a:xfrm>
        <a:prstGeom prst="rect">
          <a:avLst/>
        </a:prstGeom>
        <a:solidFill>
          <a:schemeClr val="bg1">
            <a:lumMod val="75000"/>
          </a:schemeClr>
        </a:solid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400" b="1"/>
            <a:t>Regional </a:t>
          </a:r>
          <a:r>
            <a:rPr lang="en-US" sz="1400" b="1" baseline="0"/>
            <a:t>GHG Emissions Roll Up Report</a:t>
          </a:r>
        </a:p>
        <a:p>
          <a:r>
            <a:rPr lang="en-US" sz="1400" b="1" baseline="0"/>
            <a:t>Year: 2010 </a:t>
          </a:r>
        </a:p>
        <a:p>
          <a:r>
            <a:rPr lang="en-US" sz="1200" b="1" baseline="0"/>
            <a:t>(all emissions in Column D, when summed will equal the total County or Region protocol compliant GHG emissions estimate) </a:t>
          </a:r>
          <a:endParaRPr lang="en-US" sz="1200" b="1"/>
        </a:p>
      </xdr:txBody>
    </xdr:sp>
    <xdr:clientData/>
  </xdr:oneCellAnchor>
  <xdr:oneCellAnchor>
    <xdr:from>
      <xdr:col>1</xdr:col>
      <xdr:colOff>0</xdr:colOff>
      <xdr:row>1</xdr:row>
      <xdr:rowOff>0</xdr:rowOff>
    </xdr:from>
    <xdr:ext cx="8147038" cy="718530"/>
    <xdr:sp macro="" textlink="">
      <xdr:nvSpPr>
        <xdr:cNvPr id="7" name="TextBox 6">
          <a:extLst>
            <a:ext uri="{FF2B5EF4-FFF2-40B4-BE49-F238E27FC236}">
              <a16:creationId xmlns:a16="http://schemas.microsoft.com/office/drawing/2014/main" id="{00000000-0008-0000-0800-000007000000}"/>
            </a:ext>
          </a:extLst>
        </xdr:cNvPr>
        <xdr:cNvSpPr txBox="1"/>
      </xdr:nvSpPr>
      <xdr:spPr>
        <a:xfrm>
          <a:off x="609600" y="190500"/>
          <a:ext cx="8147038" cy="718530"/>
        </a:xfrm>
        <a:prstGeom prst="rect">
          <a:avLst/>
        </a:prstGeom>
        <a:solidFill>
          <a:schemeClr val="bg1">
            <a:lumMod val="75000"/>
          </a:schemeClr>
        </a:solid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400" b="1"/>
            <a:t>Regional </a:t>
          </a:r>
          <a:r>
            <a:rPr lang="en-US" sz="1400" b="1" baseline="0"/>
            <a:t>GHG Emissions Roll Up Report</a:t>
          </a:r>
        </a:p>
        <a:p>
          <a:r>
            <a:rPr lang="en-US" sz="1400" b="1" baseline="0"/>
            <a:t>Year: 2010 </a:t>
          </a:r>
        </a:p>
        <a:p>
          <a:r>
            <a:rPr lang="en-US" sz="1200" b="1" baseline="0"/>
            <a:t>(all emissions in Column D, when summed will equal the total County or Region protocol compliant GHG emissions estimate) </a:t>
          </a:r>
          <a:endParaRPr lang="en-US" sz="1200" b="1"/>
        </a:p>
      </xdr:txBody>
    </xdr:sp>
    <xdr:clientData/>
  </xdr:oneCellAnchor>
  <xdr:oneCellAnchor>
    <xdr:from>
      <xdr:col>1</xdr:col>
      <xdr:colOff>0</xdr:colOff>
      <xdr:row>1</xdr:row>
      <xdr:rowOff>0</xdr:rowOff>
    </xdr:from>
    <xdr:ext cx="8147038" cy="718530"/>
    <xdr:sp macro="" textlink="">
      <xdr:nvSpPr>
        <xdr:cNvPr id="8" name="TextBox 7">
          <a:extLst>
            <a:ext uri="{FF2B5EF4-FFF2-40B4-BE49-F238E27FC236}">
              <a16:creationId xmlns:a16="http://schemas.microsoft.com/office/drawing/2014/main" id="{00000000-0008-0000-0800-000008000000}"/>
            </a:ext>
          </a:extLst>
        </xdr:cNvPr>
        <xdr:cNvSpPr txBox="1"/>
      </xdr:nvSpPr>
      <xdr:spPr>
        <a:xfrm>
          <a:off x="609600" y="190500"/>
          <a:ext cx="8147038" cy="718530"/>
        </a:xfrm>
        <a:prstGeom prst="rect">
          <a:avLst/>
        </a:prstGeom>
        <a:solidFill>
          <a:schemeClr val="bg1">
            <a:lumMod val="75000"/>
          </a:schemeClr>
        </a:solid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400" b="1"/>
            <a:t>Regional </a:t>
          </a:r>
          <a:r>
            <a:rPr lang="en-US" sz="1400" b="1" baseline="0"/>
            <a:t>GHG Emissions Roll Up Report</a:t>
          </a:r>
        </a:p>
        <a:p>
          <a:r>
            <a:rPr lang="en-US" sz="1400" b="1" baseline="0"/>
            <a:t>Year: 2010 </a:t>
          </a:r>
        </a:p>
        <a:p>
          <a:r>
            <a:rPr lang="en-US" sz="1200" b="1" baseline="0"/>
            <a:t>(all emissions in Column D, when summed will equal the total County or Region protocol compliant GHG emissions estimate) </a:t>
          </a:r>
          <a:endParaRPr lang="en-US" sz="1200" b="1"/>
        </a:p>
      </xdr:txBody>
    </xdr:sp>
    <xdr:clientData/>
  </xdr:oneCellAnchor>
  <xdr:oneCellAnchor>
    <xdr:from>
      <xdr:col>1</xdr:col>
      <xdr:colOff>0</xdr:colOff>
      <xdr:row>1</xdr:row>
      <xdr:rowOff>0</xdr:rowOff>
    </xdr:from>
    <xdr:ext cx="8147038" cy="718530"/>
    <xdr:sp macro="" textlink="">
      <xdr:nvSpPr>
        <xdr:cNvPr id="9" name="TextBox 8">
          <a:extLst>
            <a:ext uri="{FF2B5EF4-FFF2-40B4-BE49-F238E27FC236}">
              <a16:creationId xmlns:a16="http://schemas.microsoft.com/office/drawing/2014/main" id="{00000000-0008-0000-0800-000009000000}"/>
            </a:ext>
          </a:extLst>
        </xdr:cNvPr>
        <xdr:cNvSpPr txBox="1"/>
      </xdr:nvSpPr>
      <xdr:spPr>
        <a:xfrm>
          <a:off x="609600" y="190500"/>
          <a:ext cx="8147038" cy="718530"/>
        </a:xfrm>
        <a:prstGeom prst="rect">
          <a:avLst/>
        </a:prstGeom>
        <a:solidFill>
          <a:schemeClr val="bg1">
            <a:lumMod val="75000"/>
          </a:schemeClr>
        </a:solid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400" b="1"/>
            <a:t>Regional </a:t>
          </a:r>
          <a:r>
            <a:rPr lang="en-US" sz="1400" b="1" baseline="0"/>
            <a:t>GHG Emissions Roll Up Report</a:t>
          </a:r>
        </a:p>
        <a:p>
          <a:r>
            <a:rPr lang="en-US" sz="1400" b="1" baseline="0"/>
            <a:t>Year: 2010 </a:t>
          </a:r>
        </a:p>
        <a:p>
          <a:r>
            <a:rPr lang="en-US" sz="1200" b="1" baseline="0"/>
            <a:t>(all emissions in Column D, when summed will equal the total County or Region protocol compliant GHG emissions estimate) </a:t>
          </a:r>
          <a:endParaRPr lang="en-US" sz="1200" b="1"/>
        </a:p>
      </xdr:txBody>
    </xdr:sp>
    <xdr:clientData/>
  </xdr:oneCellAnchor>
  <xdr:oneCellAnchor>
    <xdr:from>
      <xdr:col>1</xdr:col>
      <xdr:colOff>0</xdr:colOff>
      <xdr:row>1</xdr:row>
      <xdr:rowOff>0</xdr:rowOff>
    </xdr:from>
    <xdr:ext cx="8147038" cy="718530"/>
    <xdr:sp macro="" textlink="">
      <xdr:nvSpPr>
        <xdr:cNvPr id="10" name="TextBox 9">
          <a:extLst>
            <a:ext uri="{FF2B5EF4-FFF2-40B4-BE49-F238E27FC236}">
              <a16:creationId xmlns:a16="http://schemas.microsoft.com/office/drawing/2014/main" id="{00000000-0008-0000-0800-00000A000000}"/>
            </a:ext>
          </a:extLst>
        </xdr:cNvPr>
        <xdr:cNvSpPr txBox="1"/>
      </xdr:nvSpPr>
      <xdr:spPr>
        <a:xfrm>
          <a:off x="609600" y="190500"/>
          <a:ext cx="8147038" cy="718530"/>
        </a:xfrm>
        <a:prstGeom prst="rect">
          <a:avLst/>
        </a:prstGeom>
        <a:solidFill>
          <a:schemeClr val="bg1">
            <a:lumMod val="75000"/>
          </a:schemeClr>
        </a:solid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400" b="1"/>
            <a:t>Regional </a:t>
          </a:r>
          <a:r>
            <a:rPr lang="en-US" sz="1400" b="1" baseline="0"/>
            <a:t>GHG Emissions Roll Up Report</a:t>
          </a:r>
        </a:p>
        <a:p>
          <a:r>
            <a:rPr lang="en-US" sz="1400" b="1" baseline="0"/>
            <a:t>Year: 2010 </a:t>
          </a:r>
        </a:p>
        <a:p>
          <a:r>
            <a:rPr lang="en-US" sz="1200" b="1" baseline="0"/>
            <a:t>(all emissions in Column D, when summed will equal the total County or Region protocol compliant GHG emissions estimate) </a:t>
          </a:r>
          <a:endParaRPr lang="en-US" sz="1200" b="1"/>
        </a:p>
      </xdr:txBody>
    </xdr:sp>
    <xdr:clientData/>
  </xdr:oneCellAnchor>
  <xdr:oneCellAnchor>
    <xdr:from>
      <xdr:col>1</xdr:col>
      <xdr:colOff>0</xdr:colOff>
      <xdr:row>1</xdr:row>
      <xdr:rowOff>0</xdr:rowOff>
    </xdr:from>
    <xdr:ext cx="8147038" cy="718530"/>
    <xdr:sp macro="" textlink="">
      <xdr:nvSpPr>
        <xdr:cNvPr id="11" name="TextBox 10">
          <a:extLst>
            <a:ext uri="{FF2B5EF4-FFF2-40B4-BE49-F238E27FC236}">
              <a16:creationId xmlns:a16="http://schemas.microsoft.com/office/drawing/2014/main" id="{00000000-0008-0000-0800-00000B000000}"/>
            </a:ext>
          </a:extLst>
        </xdr:cNvPr>
        <xdr:cNvSpPr txBox="1"/>
      </xdr:nvSpPr>
      <xdr:spPr>
        <a:xfrm>
          <a:off x="609600" y="190500"/>
          <a:ext cx="8147038" cy="718530"/>
        </a:xfrm>
        <a:prstGeom prst="rect">
          <a:avLst/>
        </a:prstGeom>
        <a:solidFill>
          <a:schemeClr val="bg1">
            <a:lumMod val="75000"/>
          </a:schemeClr>
        </a:solid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400" b="1"/>
            <a:t>Regional </a:t>
          </a:r>
          <a:r>
            <a:rPr lang="en-US" sz="1400" b="1" baseline="0"/>
            <a:t>GHG Emissions Roll Up Report</a:t>
          </a:r>
        </a:p>
        <a:p>
          <a:r>
            <a:rPr lang="en-US" sz="1400" b="1" baseline="0"/>
            <a:t>Year: 2010 </a:t>
          </a:r>
        </a:p>
        <a:p>
          <a:r>
            <a:rPr lang="en-US" sz="1200" b="1" baseline="0"/>
            <a:t>(all emissions in Column D, when summed will equal the total County or Region protocol compliant GHG emissions estimate) </a:t>
          </a:r>
          <a:endParaRPr lang="en-US" sz="1200" b="1"/>
        </a:p>
      </xdr:txBody>
    </xdr:sp>
    <xdr:clientData/>
  </xdr:oneCellAnchor>
  <xdr:oneCellAnchor>
    <xdr:from>
      <xdr:col>1</xdr:col>
      <xdr:colOff>0</xdr:colOff>
      <xdr:row>1</xdr:row>
      <xdr:rowOff>0</xdr:rowOff>
    </xdr:from>
    <xdr:ext cx="8147038" cy="718530"/>
    <xdr:sp macro="" textlink="">
      <xdr:nvSpPr>
        <xdr:cNvPr id="12" name="TextBox 11">
          <a:extLst>
            <a:ext uri="{FF2B5EF4-FFF2-40B4-BE49-F238E27FC236}">
              <a16:creationId xmlns:a16="http://schemas.microsoft.com/office/drawing/2014/main" id="{00000000-0008-0000-0800-00000C000000}"/>
            </a:ext>
          </a:extLst>
        </xdr:cNvPr>
        <xdr:cNvSpPr txBox="1"/>
      </xdr:nvSpPr>
      <xdr:spPr>
        <a:xfrm>
          <a:off x="609600" y="190500"/>
          <a:ext cx="8147038" cy="718530"/>
        </a:xfrm>
        <a:prstGeom prst="rect">
          <a:avLst/>
        </a:prstGeom>
        <a:solidFill>
          <a:schemeClr val="bg1">
            <a:lumMod val="75000"/>
          </a:schemeClr>
        </a:solid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400" b="1"/>
            <a:t>Regional </a:t>
          </a:r>
          <a:r>
            <a:rPr lang="en-US" sz="1400" b="1" baseline="0"/>
            <a:t>GHG Emissions Roll Up Report</a:t>
          </a:r>
        </a:p>
        <a:p>
          <a:r>
            <a:rPr lang="en-US" sz="1400" b="1" baseline="0"/>
            <a:t>Year: 2010 </a:t>
          </a:r>
        </a:p>
        <a:p>
          <a:r>
            <a:rPr lang="en-US" sz="1200" b="1" baseline="0"/>
            <a:t>(all emissions in Column D, when summed will equal the total County or Region protocol compliant GHG emissions estimate) </a:t>
          </a:r>
          <a:endParaRPr lang="en-US" sz="1200" b="1"/>
        </a:p>
      </xdr:txBody>
    </xdr:sp>
    <xdr:clientData/>
  </xdr:oneCellAnchor>
  <xdr:oneCellAnchor>
    <xdr:from>
      <xdr:col>1</xdr:col>
      <xdr:colOff>0</xdr:colOff>
      <xdr:row>1</xdr:row>
      <xdr:rowOff>0</xdr:rowOff>
    </xdr:from>
    <xdr:ext cx="8147038" cy="718530"/>
    <xdr:sp macro="" textlink="">
      <xdr:nvSpPr>
        <xdr:cNvPr id="13" name="TextBox 12">
          <a:extLst>
            <a:ext uri="{FF2B5EF4-FFF2-40B4-BE49-F238E27FC236}">
              <a16:creationId xmlns:a16="http://schemas.microsoft.com/office/drawing/2014/main" id="{00000000-0008-0000-0800-00000D000000}"/>
            </a:ext>
          </a:extLst>
        </xdr:cNvPr>
        <xdr:cNvSpPr txBox="1"/>
      </xdr:nvSpPr>
      <xdr:spPr>
        <a:xfrm>
          <a:off x="609600" y="190500"/>
          <a:ext cx="8147038" cy="718530"/>
        </a:xfrm>
        <a:prstGeom prst="rect">
          <a:avLst/>
        </a:prstGeom>
        <a:solidFill>
          <a:schemeClr val="bg1">
            <a:lumMod val="75000"/>
          </a:schemeClr>
        </a:solid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400" b="1"/>
            <a:t>Regional </a:t>
          </a:r>
          <a:r>
            <a:rPr lang="en-US" sz="1400" b="1" baseline="0"/>
            <a:t>GHG Emissions Roll Up Report</a:t>
          </a:r>
        </a:p>
        <a:p>
          <a:r>
            <a:rPr lang="en-US" sz="1400" b="1" baseline="0"/>
            <a:t>Year: 2010 </a:t>
          </a:r>
        </a:p>
        <a:p>
          <a:r>
            <a:rPr lang="en-US" sz="1200" b="1" baseline="0"/>
            <a:t>(all emissions in Column D, when summed will equal the total County or Region protocol compliant GHG emissions estimate) </a:t>
          </a:r>
          <a:endParaRPr lang="en-US" sz="1200" b="1"/>
        </a:p>
      </xdr:txBody>
    </xdr:sp>
    <xdr:clientData/>
  </xdr:oneCellAnchor>
  <xdr:oneCellAnchor>
    <xdr:from>
      <xdr:col>1</xdr:col>
      <xdr:colOff>0</xdr:colOff>
      <xdr:row>1</xdr:row>
      <xdr:rowOff>0</xdr:rowOff>
    </xdr:from>
    <xdr:ext cx="8147038" cy="718530"/>
    <xdr:sp macro="" textlink="">
      <xdr:nvSpPr>
        <xdr:cNvPr id="14" name="TextBox 13">
          <a:extLst>
            <a:ext uri="{FF2B5EF4-FFF2-40B4-BE49-F238E27FC236}">
              <a16:creationId xmlns:a16="http://schemas.microsoft.com/office/drawing/2014/main" id="{00000000-0008-0000-0800-00000E000000}"/>
            </a:ext>
          </a:extLst>
        </xdr:cNvPr>
        <xdr:cNvSpPr txBox="1"/>
      </xdr:nvSpPr>
      <xdr:spPr>
        <a:xfrm>
          <a:off x="609600" y="190500"/>
          <a:ext cx="8147038" cy="718530"/>
        </a:xfrm>
        <a:prstGeom prst="rect">
          <a:avLst/>
        </a:prstGeom>
        <a:solidFill>
          <a:schemeClr val="bg1">
            <a:lumMod val="75000"/>
          </a:schemeClr>
        </a:solid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400" b="1"/>
            <a:t>Regional </a:t>
          </a:r>
          <a:r>
            <a:rPr lang="en-US" sz="1400" b="1" baseline="0"/>
            <a:t>GHG Emissions Roll Up Report</a:t>
          </a:r>
        </a:p>
        <a:p>
          <a:r>
            <a:rPr lang="en-US" sz="1400" b="1" baseline="0"/>
            <a:t>Year: 2010 </a:t>
          </a:r>
        </a:p>
        <a:p>
          <a:r>
            <a:rPr lang="en-US" sz="1200" b="1" baseline="0"/>
            <a:t>(all emissions in Column D, when summed will equal the total County or Region protocol compliant GHG emissions estimate) </a:t>
          </a:r>
          <a:endParaRPr lang="en-US" sz="1200" b="1"/>
        </a:p>
      </xdr:txBody>
    </xdr:sp>
    <xdr:clientData/>
  </xdr:oneCellAnchor>
  <xdr:oneCellAnchor>
    <xdr:from>
      <xdr:col>1</xdr:col>
      <xdr:colOff>0</xdr:colOff>
      <xdr:row>1</xdr:row>
      <xdr:rowOff>0</xdr:rowOff>
    </xdr:from>
    <xdr:ext cx="8147038" cy="718530"/>
    <xdr:sp macro="" textlink="">
      <xdr:nvSpPr>
        <xdr:cNvPr id="15" name="TextBox 14">
          <a:extLst>
            <a:ext uri="{FF2B5EF4-FFF2-40B4-BE49-F238E27FC236}">
              <a16:creationId xmlns:a16="http://schemas.microsoft.com/office/drawing/2014/main" id="{00000000-0008-0000-0800-00000F000000}"/>
            </a:ext>
          </a:extLst>
        </xdr:cNvPr>
        <xdr:cNvSpPr txBox="1"/>
      </xdr:nvSpPr>
      <xdr:spPr>
        <a:xfrm>
          <a:off x="609600" y="190500"/>
          <a:ext cx="8147038" cy="718530"/>
        </a:xfrm>
        <a:prstGeom prst="rect">
          <a:avLst/>
        </a:prstGeom>
        <a:solidFill>
          <a:schemeClr val="bg1">
            <a:lumMod val="75000"/>
          </a:schemeClr>
        </a:solid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400" b="1"/>
            <a:t>Regional </a:t>
          </a:r>
          <a:r>
            <a:rPr lang="en-US" sz="1400" b="1" baseline="0"/>
            <a:t>GHG Emissions Roll Up Report</a:t>
          </a:r>
        </a:p>
        <a:p>
          <a:r>
            <a:rPr lang="en-US" sz="1400" b="1" baseline="0"/>
            <a:t>Year: 2010 </a:t>
          </a:r>
        </a:p>
        <a:p>
          <a:r>
            <a:rPr lang="en-US" sz="1200" b="1" baseline="0"/>
            <a:t>(all emissions in Column D, when summed will equal the total County or Region protocol compliant GHG emissions estimate) </a:t>
          </a:r>
          <a:endParaRPr lang="en-US" sz="1200" b="1"/>
        </a:p>
      </xdr:txBody>
    </xdr:sp>
    <xdr:clientData/>
  </xdr:oneCellAnchor>
  <xdr:oneCellAnchor>
    <xdr:from>
      <xdr:col>1</xdr:col>
      <xdr:colOff>0</xdr:colOff>
      <xdr:row>1</xdr:row>
      <xdr:rowOff>0</xdr:rowOff>
    </xdr:from>
    <xdr:ext cx="8147038" cy="718530"/>
    <xdr:sp macro="" textlink="">
      <xdr:nvSpPr>
        <xdr:cNvPr id="16" name="TextBox 15">
          <a:extLst>
            <a:ext uri="{FF2B5EF4-FFF2-40B4-BE49-F238E27FC236}">
              <a16:creationId xmlns:a16="http://schemas.microsoft.com/office/drawing/2014/main" id="{00000000-0008-0000-0800-000010000000}"/>
            </a:ext>
          </a:extLst>
        </xdr:cNvPr>
        <xdr:cNvSpPr txBox="1"/>
      </xdr:nvSpPr>
      <xdr:spPr>
        <a:xfrm>
          <a:off x="609600" y="190500"/>
          <a:ext cx="8147038" cy="718530"/>
        </a:xfrm>
        <a:prstGeom prst="rect">
          <a:avLst/>
        </a:prstGeom>
        <a:solidFill>
          <a:schemeClr val="bg1">
            <a:lumMod val="75000"/>
          </a:schemeClr>
        </a:solid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400" b="1"/>
            <a:t>Regional </a:t>
          </a:r>
          <a:r>
            <a:rPr lang="en-US" sz="1400" b="1" baseline="0"/>
            <a:t>GHG Emissions Roll Up Report</a:t>
          </a:r>
        </a:p>
        <a:p>
          <a:r>
            <a:rPr lang="en-US" sz="1400" b="1" baseline="0"/>
            <a:t>Year: 2010 </a:t>
          </a:r>
        </a:p>
        <a:p>
          <a:r>
            <a:rPr lang="en-US" sz="1200" b="1" baseline="0"/>
            <a:t>(all emissions in Column D, when summed will equal the total County or Region protocol compliant GHG emissions estimate) </a:t>
          </a:r>
          <a:endParaRPr lang="en-US" sz="1200" b="1"/>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xdr:col>
      <xdr:colOff>0</xdr:colOff>
      <xdr:row>1</xdr:row>
      <xdr:rowOff>0</xdr:rowOff>
    </xdr:from>
    <xdr:ext cx="8147038" cy="718530"/>
    <xdr:sp macro="" textlink="">
      <xdr:nvSpPr>
        <xdr:cNvPr id="2" name="TextBox 1">
          <a:extLst>
            <a:ext uri="{FF2B5EF4-FFF2-40B4-BE49-F238E27FC236}">
              <a16:creationId xmlns:a16="http://schemas.microsoft.com/office/drawing/2014/main" id="{00000000-0008-0000-0900-000002000000}"/>
            </a:ext>
          </a:extLst>
        </xdr:cNvPr>
        <xdr:cNvSpPr txBox="1"/>
      </xdr:nvSpPr>
      <xdr:spPr>
        <a:xfrm>
          <a:off x="609600" y="190500"/>
          <a:ext cx="8147038" cy="718530"/>
        </a:xfrm>
        <a:prstGeom prst="rect">
          <a:avLst/>
        </a:prstGeom>
        <a:solidFill>
          <a:schemeClr val="bg1">
            <a:lumMod val="75000"/>
          </a:schemeClr>
        </a:solid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400" b="1"/>
            <a:t>Regional </a:t>
          </a:r>
          <a:r>
            <a:rPr lang="en-US" sz="1400" b="1" baseline="0"/>
            <a:t>GHG Emissions Roll Up Report</a:t>
          </a:r>
        </a:p>
        <a:p>
          <a:r>
            <a:rPr lang="en-US" sz="1400" b="1" baseline="0"/>
            <a:t>Year: 2010 </a:t>
          </a:r>
        </a:p>
        <a:p>
          <a:r>
            <a:rPr lang="en-US" sz="1200" b="1" baseline="0"/>
            <a:t>(all emissions in Column D, when summed will equal the total County or Region protocol compliant GHG emissions estimate) </a:t>
          </a:r>
          <a:endParaRPr lang="en-US" sz="1200" b="1"/>
        </a:p>
      </xdr:txBody>
    </xdr:sp>
    <xdr:clientData/>
  </xdr:oneCellAnchor>
  <xdr:oneCellAnchor>
    <xdr:from>
      <xdr:col>1</xdr:col>
      <xdr:colOff>0</xdr:colOff>
      <xdr:row>1</xdr:row>
      <xdr:rowOff>0</xdr:rowOff>
    </xdr:from>
    <xdr:ext cx="8147038" cy="718530"/>
    <xdr:sp macro="" textlink="">
      <xdr:nvSpPr>
        <xdr:cNvPr id="3" name="TextBox 2">
          <a:extLst>
            <a:ext uri="{FF2B5EF4-FFF2-40B4-BE49-F238E27FC236}">
              <a16:creationId xmlns:a16="http://schemas.microsoft.com/office/drawing/2014/main" id="{00000000-0008-0000-0900-000003000000}"/>
            </a:ext>
          </a:extLst>
        </xdr:cNvPr>
        <xdr:cNvSpPr txBox="1"/>
      </xdr:nvSpPr>
      <xdr:spPr>
        <a:xfrm>
          <a:off x="609600" y="190500"/>
          <a:ext cx="8147038" cy="718530"/>
        </a:xfrm>
        <a:prstGeom prst="rect">
          <a:avLst/>
        </a:prstGeom>
        <a:solidFill>
          <a:schemeClr val="bg1">
            <a:lumMod val="75000"/>
          </a:schemeClr>
        </a:solid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400" b="1"/>
            <a:t>Regional </a:t>
          </a:r>
          <a:r>
            <a:rPr lang="en-US" sz="1400" b="1" baseline="0"/>
            <a:t>GHG Emissions Roll Up Report</a:t>
          </a:r>
        </a:p>
        <a:p>
          <a:r>
            <a:rPr lang="en-US" sz="1400" b="1" baseline="0"/>
            <a:t>Year: 2010 </a:t>
          </a:r>
        </a:p>
        <a:p>
          <a:r>
            <a:rPr lang="en-US" sz="1200" b="1" baseline="0"/>
            <a:t>(all emissions in Column D, when summed will equal the total County or Region protocol compliant GHG emissions estimate) </a:t>
          </a:r>
          <a:endParaRPr lang="en-US" sz="1200" b="1"/>
        </a:p>
      </xdr:txBody>
    </xdr:sp>
    <xdr:clientData/>
  </xdr:oneCellAnchor>
  <xdr:oneCellAnchor>
    <xdr:from>
      <xdr:col>1</xdr:col>
      <xdr:colOff>0</xdr:colOff>
      <xdr:row>1</xdr:row>
      <xdr:rowOff>0</xdr:rowOff>
    </xdr:from>
    <xdr:ext cx="8147038" cy="718530"/>
    <xdr:sp macro="" textlink="">
      <xdr:nvSpPr>
        <xdr:cNvPr id="4" name="TextBox 3">
          <a:extLst>
            <a:ext uri="{FF2B5EF4-FFF2-40B4-BE49-F238E27FC236}">
              <a16:creationId xmlns:a16="http://schemas.microsoft.com/office/drawing/2014/main" id="{00000000-0008-0000-0900-000004000000}"/>
            </a:ext>
          </a:extLst>
        </xdr:cNvPr>
        <xdr:cNvSpPr txBox="1"/>
      </xdr:nvSpPr>
      <xdr:spPr>
        <a:xfrm>
          <a:off x="609600" y="190500"/>
          <a:ext cx="8147038" cy="718530"/>
        </a:xfrm>
        <a:prstGeom prst="rect">
          <a:avLst/>
        </a:prstGeom>
        <a:solidFill>
          <a:schemeClr val="bg1">
            <a:lumMod val="75000"/>
          </a:schemeClr>
        </a:solid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400" b="1"/>
            <a:t>Regional </a:t>
          </a:r>
          <a:r>
            <a:rPr lang="en-US" sz="1400" b="1" baseline="0"/>
            <a:t>GHG Emissions Roll Up Report</a:t>
          </a:r>
        </a:p>
        <a:p>
          <a:r>
            <a:rPr lang="en-US" sz="1400" b="1" baseline="0"/>
            <a:t>Year: 2010 </a:t>
          </a:r>
        </a:p>
        <a:p>
          <a:r>
            <a:rPr lang="en-US" sz="1200" b="1" baseline="0"/>
            <a:t>(all emissions in Column D, when summed will equal the total County or Region protocol compliant GHG emissions estimate) </a:t>
          </a:r>
          <a:endParaRPr lang="en-US" sz="1200" b="1"/>
        </a:p>
      </xdr:txBody>
    </xdr:sp>
    <xdr:clientData/>
  </xdr:oneCellAnchor>
  <xdr:oneCellAnchor>
    <xdr:from>
      <xdr:col>1</xdr:col>
      <xdr:colOff>0</xdr:colOff>
      <xdr:row>1</xdr:row>
      <xdr:rowOff>0</xdr:rowOff>
    </xdr:from>
    <xdr:ext cx="8147038" cy="718530"/>
    <xdr:sp macro="" textlink="">
      <xdr:nvSpPr>
        <xdr:cNvPr id="5" name="TextBox 4">
          <a:extLst>
            <a:ext uri="{FF2B5EF4-FFF2-40B4-BE49-F238E27FC236}">
              <a16:creationId xmlns:a16="http://schemas.microsoft.com/office/drawing/2014/main" id="{00000000-0008-0000-0900-000005000000}"/>
            </a:ext>
          </a:extLst>
        </xdr:cNvPr>
        <xdr:cNvSpPr txBox="1"/>
      </xdr:nvSpPr>
      <xdr:spPr>
        <a:xfrm>
          <a:off x="609600" y="190500"/>
          <a:ext cx="8147038" cy="718530"/>
        </a:xfrm>
        <a:prstGeom prst="rect">
          <a:avLst/>
        </a:prstGeom>
        <a:solidFill>
          <a:schemeClr val="bg1">
            <a:lumMod val="75000"/>
          </a:schemeClr>
        </a:solid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400" b="1"/>
            <a:t>Regional </a:t>
          </a:r>
          <a:r>
            <a:rPr lang="en-US" sz="1400" b="1" baseline="0"/>
            <a:t>GHG Emissions Roll Up Report</a:t>
          </a:r>
        </a:p>
        <a:p>
          <a:r>
            <a:rPr lang="en-US" sz="1400" b="1" baseline="0"/>
            <a:t>Year: 2010 </a:t>
          </a:r>
        </a:p>
        <a:p>
          <a:r>
            <a:rPr lang="en-US" sz="1200" b="1" baseline="0"/>
            <a:t>(all emissions in Column D, when summed will equal the total County or Region protocol compliant GHG emissions estimate) </a:t>
          </a:r>
          <a:endParaRPr lang="en-US" sz="1200" b="1"/>
        </a:p>
      </xdr:txBody>
    </xdr:sp>
    <xdr:clientData/>
  </xdr:oneCellAnchor>
  <xdr:oneCellAnchor>
    <xdr:from>
      <xdr:col>1</xdr:col>
      <xdr:colOff>0</xdr:colOff>
      <xdr:row>1</xdr:row>
      <xdr:rowOff>0</xdr:rowOff>
    </xdr:from>
    <xdr:ext cx="8147038" cy="718530"/>
    <xdr:sp macro="" textlink="">
      <xdr:nvSpPr>
        <xdr:cNvPr id="6" name="TextBox 5">
          <a:extLst>
            <a:ext uri="{FF2B5EF4-FFF2-40B4-BE49-F238E27FC236}">
              <a16:creationId xmlns:a16="http://schemas.microsoft.com/office/drawing/2014/main" id="{00000000-0008-0000-0900-000006000000}"/>
            </a:ext>
          </a:extLst>
        </xdr:cNvPr>
        <xdr:cNvSpPr txBox="1"/>
      </xdr:nvSpPr>
      <xdr:spPr>
        <a:xfrm>
          <a:off x="609600" y="190500"/>
          <a:ext cx="8147038" cy="718530"/>
        </a:xfrm>
        <a:prstGeom prst="rect">
          <a:avLst/>
        </a:prstGeom>
        <a:solidFill>
          <a:schemeClr val="bg1">
            <a:lumMod val="75000"/>
          </a:schemeClr>
        </a:solid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400" b="1"/>
            <a:t>Regional </a:t>
          </a:r>
          <a:r>
            <a:rPr lang="en-US" sz="1400" b="1" baseline="0"/>
            <a:t>GHG Emissions Roll Up Report</a:t>
          </a:r>
        </a:p>
        <a:p>
          <a:r>
            <a:rPr lang="en-US" sz="1400" b="1" baseline="0"/>
            <a:t>Year: 2010 </a:t>
          </a:r>
        </a:p>
        <a:p>
          <a:r>
            <a:rPr lang="en-US" sz="1200" b="1" baseline="0"/>
            <a:t>(all emissions in Column D, when summed will equal the total County or Region protocol compliant GHG emissions estimate) </a:t>
          </a:r>
          <a:endParaRPr lang="en-US" sz="1200" b="1"/>
        </a:p>
      </xdr:txBody>
    </xdr:sp>
    <xdr:clientData/>
  </xdr:oneCellAnchor>
  <xdr:oneCellAnchor>
    <xdr:from>
      <xdr:col>1</xdr:col>
      <xdr:colOff>0</xdr:colOff>
      <xdr:row>1</xdr:row>
      <xdr:rowOff>0</xdr:rowOff>
    </xdr:from>
    <xdr:ext cx="8147038" cy="718530"/>
    <xdr:sp macro="" textlink="">
      <xdr:nvSpPr>
        <xdr:cNvPr id="7" name="TextBox 6">
          <a:extLst>
            <a:ext uri="{FF2B5EF4-FFF2-40B4-BE49-F238E27FC236}">
              <a16:creationId xmlns:a16="http://schemas.microsoft.com/office/drawing/2014/main" id="{00000000-0008-0000-0900-000007000000}"/>
            </a:ext>
          </a:extLst>
        </xdr:cNvPr>
        <xdr:cNvSpPr txBox="1"/>
      </xdr:nvSpPr>
      <xdr:spPr>
        <a:xfrm>
          <a:off x="609600" y="190500"/>
          <a:ext cx="8147038" cy="718530"/>
        </a:xfrm>
        <a:prstGeom prst="rect">
          <a:avLst/>
        </a:prstGeom>
        <a:solidFill>
          <a:schemeClr val="bg1">
            <a:lumMod val="75000"/>
          </a:schemeClr>
        </a:solid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400" b="1"/>
            <a:t>Regional </a:t>
          </a:r>
          <a:r>
            <a:rPr lang="en-US" sz="1400" b="1" baseline="0"/>
            <a:t>GHG Emissions Roll Up Report</a:t>
          </a:r>
        </a:p>
        <a:p>
          <a:r>
            <a:rPr lang="en-US" sz="1400" b="1" baseline="0"/>
            <a:t>Year: 2010 </a:t>
          </a:r>
        </a:p>
        <a:p>
          <a:r>
            <a:rPr lang="en-US" sz="1200" b="1" baseline="0"/>
            <a:t>(all emissions in Column D, when summed will equal the total County or Region protocol compliant GHG emissions estimate) </a:t>
          </a:r>
          <a:endParaRPr lang="en-US" sz="1200" b="1"/>
        </a:p>
      </xdr:txBody>
    </xdr:sp>
    <xdr:clientData/>
  </xdr:oneCellAnchor>
  <xdr:oneCellAnchor>
    <xdr:from>
      <xdr:col>1</xdr:col>
      <xdr:colOff>0</xdr:colOff>
      <xdr:row>1</xdr:row>
      <xdr:rowOff>0</xdr:rowOff>
    </xdr:from>
    <xdr:ext cx="8147038" cy="718530"/>
    <xdr:sp macro="" textlink="">
      <xdr:nvSpPr>
        <xdr:cNvPr id="8" name="TextBox 7">
          <a:extLst>
            <a:ext uri="{FF2B5EF4-FFF2-40B4-BE49-F238E27FC236}">
              <a16:creationId xmlns:a16="http://schemas.microsoft.com/office/drawing/2014/main" id="{00000000-0008-0000-0900-000008000000}"/>
            </a:ext>
          </a:extLst>
        </xdr:cNvPr>
        <xdr:cNvSpPr txBox="1"/>
      </xdr:nvSpPr>
      <xdr:spPr>
        <a:xfrm>
          <a:off x="609600" y="190500"/>
          <a:ext cx="8147038" cy="718530"/>
        </a:xfrm>
        <a:prstGeom prst="rect">
          <a:avLst/>
        </a:prstGeom>
        <a:solidFill>
          <a:schemeClr val="bg1">
            <a:lumMod val="75000"/>
          </a:schemeClr>
        </a:solid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400" b="1"/>
            <a:t>Regional </a:t>
          </a:r>
          <a:r>
            <a:rPr lang="en-US" sz="1400" b="1" baseline="0"/>
            <a:t>GHG Emissions Roll Up Report</a:t>
          </a:r>
        </a:p>
        <a:p>
          <a:r>
            <a:rPr lang="en-US" sz="1400" b="1" baseline="0"/>
            <a:t>Year: 2010 </a:t>
          </a:r>
        </a:p>
        <a:p>
          <a:r>
            <a:rPr lang="en-US" sz="1200" b="1" baseline="0"/>
            <a:t>(all emissions in Column D, when summed will equal the total County or Region protocol compliant GHG emissions estimate) </a:t>
          </a:r>
          <a:endParaRPr lang="en-US" sz="1200" b="1"/>
        </a:p>
      </xdr:txBody>
    </xdr:sp>
    <xdr:clientData/>
  </xdr:oneCellAnchor>
  <xdr:oneCellAnchor>
    <xdr:from>
      <xdr:col>1</xdr:col>
      <xdr:colOff>0</xdr:colOff>
      <xdr:row>1</xdr:row>
      <xdr:rowOff>0</xdr:rowOff>
    </xdr:from>
    <xdr:ext cx="8147038" cy="718530"/>
    <xdr:sp macro="" textlink="">
      <xdr:nvSpPr>
        <xdr:cNvPr id="9" name="TextBox 8">
          <a:extLst>
            <a:ext uri="{FF2B5EF4-FFF2-40B4-BE49-F238E27FC236}">
              <a16:creationId xmlns:a16="http://schemas.microsoft.com/office/drawing/2014/main" id="{00000000-0008-0000-0900-000009000000}"/>
            </a:ext>
          </a:extLst>
        </xdr:cNvPr>
        <xdr:cNvSpPr txBox="1"/>
      </xdr:nvSpPr>
      <xdr:spPr>
        <a:xfrm>
          <a:off x="609600" y="190500"/>
          <a:ext cx="8147038" cy="718530"/>
        </a:xfrm>
        <a:prstGeom prst="rect">
          <a:avLst/>
        </a:prstGeom>
        <a:solidFill>
          <a:schemeClr val="bg1">
            <a:lumMod val="75000"/>
          </a:schemeClr>
        </a:solid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400" b="1"/>
            <a:t>Regional </a:t>
          </a:r>
          <a:r>
            <a:rPr lang="en-US" sz="1400" b="1" baseline="0"/>
            <a:t>GHG Emissions Roll Up Report</a:t>
          </a:r>
        </a:p>
        <a:p>
          <a:r>
            <a:rPr lang="en-US" sz="1400" b="1" baseline="0"/>
            <a:t>Year: 2010 </a:t>
          </a:r>
        </a:p>
        <a:p>
          <a:r>
            <a:rPr lang="en-US" sz="1200" b="1" baseline="0"/>
            <a:t>(all emissions in Column D, when summed will equal the total County or Region protocol compliant GHG emissions estimate) </a:t>
          </a:r>
          <a:endParaRPr lang="en-US" sz="1200" b="1"/>
        </a:p>
      </xdr:txBody>
    </xdr:sp>
    <xdr:clientData/>
  </xdr:oneCellAnchor>
  <xdr:oneCellAnchor>
    <xdr:from>
      <xdr:col>1</xdr:col>
      <xdr:colOff>0</xdr:colOff>
      <xdr:row>1</xdr:row>
      <xdr:rowOff>0</xdr:rowOff>
    </xdr:from>
    <xdr:ext cx="8147038" cy="718530"/>
    <xdr:sp macro="" textlink="">
      <xdr:nvSpPr>
        <xdr:cNvPr id="10" name="TextBox 9">
          <a:extLst>
            <a:ext uri="{FF2B5EF4-FFF2-40B4-BE49-F238E27FC236}">
              <a16:creationId xmlns:a16="http://schemas.microsoft.com/office/drawing/2014/main" id="{00000000-0008-0000-0900-00000A000000}"/>
            </a:ext>
          </a:extLst>
        </xdr:cNvPr>
        <xdr:cNvSpPr txBox="1"/>
      </xdr:nvSpPr>
      <xdr:spPr>
        <a:xfrm>
          <a:off x="609600" y="190500"/>
          <a:ext cx="8147038" cy="718530"/>
        </a:xfrm>
        <a:prstGeom prst="rect">
          <a:avLst/>
        </a:prstGeom>
        <a:solidFill>
          <a:schemeClr val="bg1">
            <a:lumMod val="75000"/>
          </a:schemeClr>
        </a:solid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400" b="1"/>
            <a:t>Regional </a:t>
          </a:r>
          <a:r>
            <a:rPr lang="en-US" sz="1400" b="1" baseline="0"/>
            <a:t>GHG Emissions Roll Up Report</a:t>
          </a:r>
        </a:p>
        <a:p>
          <a:r>
            <a:rPr lang="en-US" sz="1400" b="1" baseline="0"/>
            <a:t>Year: 2010 </a:t>
          </a:r>
        </a:p>
        <a:p>
          <a:r>
            <a:rPr lang="en-US" sz="1200" b="1" baseline="0"/>
            <a:t>(all emissions in Column D, when summed will equal the total County or Region protocol compliant GHG emissions estimate) </a:t>
          </a:r>
          <a:endParaRPr lang="en-US" sz="1200" b="1"/>
        </a:p>
      </xdr:txBody>
    </xdr:sp>
    <xdr:clientData/>
  </xdr:oneCellAnchor>
  <xdr:oneCellAnchor>
    <xdr:from>
      <xdr:col>1</xdr:col>
      <xdr:colOff>0</xdr:colOff>
      <xdr:row>1</xdr:row>
      <xdr:rowOff>0</xdr:rowOff>
    </xdr:from>
    <xdr:ext cx="8147038" cy="718530"/>
    <xdr:sp macro="" textlink="">
      <xdr:nvSpPr>
        <xdr:cNvPr id="11" name="TextBox 10">
          <a:extLst>
            <a:ext uri="{FF2B5EF4-FFF2-40B4-BE49-F238E27FC236}">
              <a16:creationId xmlns:a16="http://schemas.microsoft.com/office/drawing/2014/main" id="{00000000-0008-0000-0900-00000B000000}"/>
            </a:ext>
          </a:extLst>
        </xdr:cNvPr>
        <xdr:cNvSpPr txBox="1"/>
      </xdr:nvSpPr>
      <xdr:spPr>
        <a:xfrm>
          <a:off x="609600" y="190500"/>
          <a:ext cx="8147038" cy="718530"/>
        </a:xfrm>
        <a:prstGeom prst="rect">
          <a:avLst/>
        </a:prstGeom>
        <a:solidFill>
          <a:schemeClr val="bg1">
            <a:lumMod val="75000"/>
          </a:schemeClr>
        </a:solid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400" b="1"/>
            <a:t>Regional </a:t>
          </a:r>
          <a:r>
            <a:rPr lang="en-US" sz="1400" b="1" baseline="0"/>
            <a:t>GHG Emissions Roll Up Report</a:t>
          </a:r>
        </a:p>
        <a:p>
          <a:r>
            <a:rPr lang="en-US" sz="1400" b="1" baseline="0"/>
            <a:t>Year: 2010 </a:t>
          </a:r>
        </a:p>
        <a:p>
          <a:r>
            <a:rPr lang="en-US" sz="1200" b="1" baseline="0"/>
            <a:t>(all emissions in Column D, when summed will equal the total County or Region protocol compliant GHG emissions estimate) </a:t>
          </a:r>
          <a:endParaRPr lang="en-US" sz="1200" b="1"/>
        </a:p>
      </xdr:txBody>
    </xdr:sp>
    <xdr:clientData/>
  </xdr:oneCellAnchor>
  <xdr:oneCellAnchor>
    <xdr:from>
      <xdr:col>1</xdr:col>
      <xdr:colOff>0</xdr:colOff>
      <xdr:row>1</xdr:row>
      <xdr:rowOff>0</xdr:rowOff>
    </xdr:from>
    <xdr:ext cx="8147038" cy="718530"/>
    <xdr:sp macro="" textlink="">
      <xdr:nvSpPr>
        <xdr:cNvPr id="12" name="TextBox 11">
          <a:extLst>
            <a:ext uri="{FF2B5EF4-FFF2-40B4-BE49-F238E27FC236}">
              <a16:creationId xmlns:a16="http://schemas.microsoft.com/office/drawing/2014/main" id="{00000000-0008-0000-0900-00000C000000}"/>
            </a:ext>
          </a:extLst>
        </xdr:cNvPr>
        <xdr:cNvSpPr txBox="1"/>
      </xdr:nvSpPr>
      <xdr:spPr>
        <a:xfrm>
          <a:off x="609600" y="190500"/>
          <a:ext cx="8147038" cy="718530"/>
        </a:xfrm>
        <a:prstGeom prst="rect">
          <a:avLst/>
        </a:prstGeom>
        <a:solidFill>
          <a:schemeClr val="bg1">
            <a:lumMod val="75000"/>
          </a:schemeClr>
        </a:solid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400" b="1"/>
            <a:t>Regional </a:t>
          </a:r>
          <a:r>
            <a:rPr lang="en-US" sz="1400" b="1" baseline="0"/>
            <a:t>GHG Emissions Roll Up Report</a:t>
          </a:r>
        </a:p>
        <a:p>
          <a:r>
            <a:rPr lang="en-US" sz="1400" b="1" baseline="0"/>
            <a:t>Year: 2010 </a:t>
          </a:r>
        </a:p>
        <a:p>
          <a:r>
            <a:rPr lang="en-US" sz="1200" b="1" baseline="0"/>
            <a:t>(all emissions in Column D, when summed will equal the total County or Region protocol compliant GHG emissions estimate) </a:t>
          </a:r>
          <a:endParaRPr lang="en-US" sz="1200" b="1"/>
        </a:p>
      </xdr:txBody>
    </xdr:sp>
    <xdr:clientData/>
  </xdr:oneCellAnchor>
  <xdr:oneCellAnchor>
    <xdr:from>
      <xdr:col>1</xdr:col>
      <xdr:colOff>0</xdr:colOff>
      <xdr:row>1</xdr:row>
      <xdr:rowOff>0</xdr:rowOff>
    </xdr:from>
    <xdr:ext cx="8147038" cy="718530"/>
    <xdr:sp macro="" textlink="">
      <xdr:nvSpPr>
        <xdr:cNvPr id="13" name="TextBox 12">
          <a:extLst>
            <a:ext uri="{FF2B5EF4-FFF2-40B4-BE49-F238E27FC236}">
              <a16:creationId xmlns:a16="http://schemas.microsoft.com/office/drawing/2014/main" id="{00000000-0008-0000-0900-00000D000000}"/>
            </a:ext>
          </a:extLst>
        </xdr:cNvPr>
        <xdr:cNvSpPr txBox="1"/>
      </xdr:nvSpPr>
      <xdr:spPr>
        <a:xfrm>
          <a:off x="609600" y="190500"/>
          <a:ext cx="8147038" cy="718530"/>
        </a:xfrm>
        <a:prstGeom prst="rect">
          <a:avLst/>
        </a:prstGeom>
        <a:solidFill>
          <a:schemeClr val="bg1">
            <a:lumMod val="75000"/>
          </a:schemeClr>
        </a:solid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400" b="1"/>
            <a:t>Regional </a:t>
          </a:r>
          <a:r>
            <a:rPr lang="en-US" sz="1400" b="1" baseline="0"/>
            <a:t>GHG Emissions Roll Up Report</a:t>
          </a:r>
        </a:p>
        <a:p>
          <a:r>
            <a:rPr lang="en-US" sz="1400" b="1" baseline="0"/>
            <a:t>Year: 2010 </a:t>
          </a:r>
        </a:p>
        <a:p>
          <a:r>
            <a:rPr lang="en-US" sz="1200" b="1" baseline="0"/>
            <a:t>(all emissions in Column D, when summed will equal the total County or Region protocol compliant GHG emissions estimate) </a:t>
          </a:r>
          <a:endParaRPr lang="en-US" sz="1200" b="1"/>
        </a:p>
      </xdr:txBody>
    </xdr:sp>
    <xdr:clientData/>
  </xdr:oneCellAnchor>
  <xdr:oneCellAnchor>
    <xdr:from>
      <xdr:col>1</xdr:col>
      <xdr:colOff>0</xdr:colOff>
      <xdr:row>1</xdr:row>
      <xdr:rowOff>0</xdr:rowOff>
    </xdr:from>
    <xdr:ext cx="8147038" cy="718530"/>
    <xdr:sp macro="" textlink="">
      <xdr:nvSpPr>
        <xdr:cNvPr id="14" name="TextBox 13">
          <a:extLst>
            <a:ext uri="{FF2B5EF4-FFF2-40B4-BE49-F238E27FC236}">
              <a16:creationId xmlns:a16="http://schemas.microsoft.com/office/drawing/2014/main" id="{00000000-0008-0000-0900-00000E000000}"/>
            </a:ext>
          </a:extLst>
        </xdr:cNvPr>
        <xdr:cNvSpPr txBox="1"/>
      </xdr:nvSpPr>
      <xdr:spPr>
        <a:xfrm>
          <a:off x="609600" y="190500"/>
          <a:ext cx="8147038" cy="718530"/>
        </a:xfrm>
        <a:prstGeom prst="rect">
          <a:avLst/>
        </a:prstGeom>
        <a:solidFill>
          <a:schemeClr val="bg1">
            <a:lumMod val="75000"/>
          </a:schemeClr>
        </a:solid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400" b="1"/>
            <a:t>Regional </a:t>
          </a:r>
          <a:r>
            <a:rPr lang="en-US" sz="1400" b="1" baseline="0"/>
            <a:t>GHG Emissions Roll Up Report</a:t>
          </a:r>
        </a:p>
        <a:p>
          <a:r>
            <a:rPr lang="en-US" sz="1400" b="1" baseline="0"/>
            <a:t>Year: 2010 </a:t>
          </a:r>
        </a:p>
        <a:p>
          <a:r>
            <a:rPr lang="en-US" sz="1200" b="1" baseline="0"/>
            <a:t>(all emissions in Column D, when summed will equal the total County or Region protocol compliant GHG emissions estimate) </a:t>
          </a:r>
          <a:endParaRPr lang="en-US" sz="1200" b="1"/>
        </a:p>
      </xdr:txBody>
    </xdr:sp>
    <xdr:clientData/>
  </xdr:oneCellAnchor>
  <xdr:oneCellAnchor>
    <xdr:from>
      <xdr:col>1</xdr:col>
      <xdr:colOff>0</xdr:colOff>
      <xdr:row>1</xdr:row>
      <xdr:rowOff>0</xdr:rowOff>
    </xdr:from>
    <xdr:ext cx="8147038" cy="718530"/>
    <xdr:sp macro="" textlink="">
      <xdr:nvSpPr>
        <xdr:cNvPr id="15" name="TextBox 14">
          <a:extLst>
            <a:ext uri="{FF2B5EF4-FFF2-40B4-BE49-F238E27FC236}">
              <a16:creationId xmlns:a16="http://schemas.microsoft.com/office/drawing/2014/main" id="{00000000-0008-0000-0900-00000F000000}"/>
            </a:ext>
          </a:extLst>
        </xdr:cNvPr>
        <xdr:cNvSpPr txBox="1"/>
      </xdr:nvSpPr>
      <xdr:spPr>
        <a:xfrm>
          <a:off x="609600" y="190500"/>
          <a:ext cx="8147038" cy="718530"/>
        </a:xfrm>
        <a:prstGeom prst="rect">
          <a:avLst/>
        </a:prstGeom>
        <a:solidFill>
          <a:schemeClr val="bg1">
            <a:lumMod val="75000"/>
          </a:schemeClr>
        </a:solid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400" b="1"/>
            <a:t>Regional </a:t>
          </a:r>
          <a:r>
            <a:rPr lang="en-US" sz="1400" b="1" baseline="0"/>
            <a:t>GHG Emissions Roll Up Report</a:t>
          </a:r>
        </a:p>
        <a:p>
          <a:r>
            <a:rPr lang="en-US" sz="1400" b="1" baseline="0"/>
            <a:t>Year: 2010 </a:t>
          </a:r>
        </a:p>
        <a:p>
          <a:r>
            <a:rPr lang="en-US" sz="1200" b="1" baseline="0"/>
            <a:t>(all emissions in Column D, when summed will equal the total County or Region protocol compliant GHG emissions estimate) </a:t>
          </a:r>
          <a:endParaRPr lang="en-US" sz="1200" b="1"/>
        </a:p>
      </xdr:txBody>
    </xdr:sp>
    <xdr:clientData/>
  </xdr:oneCellAnchor>
  <xdr:oneCellAnchor>
    <xdr:from>
      <xdr:col>1</xdr:col>
      <xdr:colOff>0</xdr:colOff>
      <xdr:row>1</xdr:row>
      <xdr:rowOff>0</xdr:rowOff>
    </xdr:from>
    <xdr:ext cx="8147038" cy="718530"/>
    <xdr:sp macro="" textlink="">
      <xdr:nvSpPr>
        <xdr:cNvPr id="16" name="TextBox 15">
          <a:extLst>
            <a:ext uri="{FF2B5EF4-FFF2-40B4-BE49-F238E27FC236}">
              <a16:creationId xmlns:a16="http://schemas.microsoft.com/office/drawing/2014/main" id="{00000000-0008-0000-0900-000010000000}"/>
            </a:ext>
          </a:extLst>
        </xdr:cNvPr>
        <xdr:cNvSpPr txBox="1"/>
      </xdr:nvSpPr>
      <xdr:spPr>
        <a:xfrm>
          <a:off x="609600" y="190500"/>
          <a:ext cx="8147038" cy="718530"/>
        </a:xfrm>
        <a:prstGeom prst="rect">
          <a:avLst/>
        </a:prstGeom>
        <a:solidFill>
          <a:schemeClr val="bg1">
            <a:lumMod val="75000"/>
          </a:schemeClr>
        </a:solid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400" b="1"/>
            <a:t>Regional </a:t>
          </a:r>
          <a:r>
            <a:rPr lang="en-US" sz="1400" b="1" baseline="0"/>
            <a:t>GHG Emissions Roll Up Report</a:t>
          </a:r>
        </a:p>
        <a:p>
          <a:r>
            <a:rPr lang="en-US" sz="1400" b="1" baseline="0"/>
            <a:t>Year: 2010 </a:t>
          </a:r>
        </a:p>
        <a:p>
          <a:r>
            <a:rPr lang="en-US" sz="1200" b="1" baseline="0"/>
            <a:t>(all emissions in Column D, when summed will equal the total County or Region protocol compliant GHG emissions estimate) </a:t>
          </a:r>
          <a:endParaRPr lang="en-US" sz="1200" b="1"/>
        </a:p>
      </xdr:txBody>
    </xdr:sp>
    <xdr:clientData/>
  </xdr:oneCellAnchor>
  <xdr:oneCellAnchor>
    <xdr:from>
      <xdr:col>1</xdr:col>
      <xdr:colOff>0</xdr:colOff>
      <xdr:row>1</xdr:row>
      <xdr:rowOff>0</xdr:rowOff>
    </xdr:from>
    <xdr:ext cx="8147038" cy="718530"/>
    <xdr:sp macro="" textlink="">
      <xdr:nvSpPr>
        <xdr:cNvPr id="17" name="TextBox 16">
          <a:extLst>
            <a:ext uri="{FF2B5EF4-FFF2-40B4-BE49-F238E27FC236}">
              <a16:creationId xmlns:a16="http://schemas.microsoft.com/office/drawing/2014/main" id="{00000000-0008-0000-0900-000011000000}"/>
            </a:ext>
          </a:extLst>
        </xdr:cNvPr>
        <xdr:cNvSpPr txBox="1"/>
      </xdr:nvSpPr>
      <xdr:spPr>
        <a:xfrm>
          <a:off x="609600" y="190500"/>
          <a:ext cx="8147038" cy="718530"/>
        </a:xfrm>
        <a:prstGeom prst="rect">
          <a:avLst/>
        </a:prstGeom>
        <a:solidFill>
          <a:schemeClr val="bg1">
            <a:lumMod val="75000"/>
          </a:schemeClr>
        </a:solid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400" b="1"/>
            <a:t>Regional </a:t>
          </a:r>
          <a:r>
            <a:rPr lang="en-US" sz="1400" b="1" baseline="0"/>
            <a:t>GHG Emissions Roll Up Report</a:t>
          </a:r>
        </a:p>
        <a:p>
          <a:r>
            <a:rPr lang="en-US" sz="1400" b="1" baseline="0"/>
            <a:t>Year: 2010 </a:t>
          </a:r>
        </a:p>
        <a:p>
          <a:r>
            <a:rPr lang="en-US" sz="1200" b="1" baseline="0"/>
            <a:t>(all emissions in Column D, when summed will equal the total County or Region protocol compliant GHG emissions estimate) </a:t>
          </a:r>
          <a:endParaRPr lang="en-US" sz="1200" b="1"/>
        </a:p>
      </xdr:txBody>
    </xdr:sp>
    <xdr:clientData/>
  </xdr:oneCellAnchor>
  <xdr:oneCellAnchor>
    <xdr:from>
      <xdr:col>1</xdr:col>
      <xdr:colOff>0</xdr:colOff>
      <xdr:row>1</xdr:row>
      <xdr:rowOff>0</xdr:rowOff>
    </xdr:from>
    <xdr:ext cx="8147038" cy="718530"/>
    <xdr:sp macro="" textlink="">
      <xdr:nvSpPr>
        <xdr:cNvPr id="18" name="TextBox 17">
          <a:extLst>
            <a:ext uri="{FF2B5EF4-FFF2-40B4-BE49-F238E27FC236}">
              <a16:creationId xmlns:a16="http://schemas.microsoft.com/office/drawing/2014/main" id="{00000000-0008-0000-0900-000012000000}"/>
            </a:ext>
          </a:extLst>
        </xdr:cNvPr>
        <xdr:cNvSpPr txBox="1"/>
      </xdr:nvSpPr>
      <xdr:spPr>
        <a:xfrm>
          <a:off x="609600" y="190500"/>
          <a:ext cx="8147038" cy="718530"/>
        </a:xfrm>
        <a:prstGeom prst="rect">
          <a:avLst/>
        </a:prstGeom>
        <a:solidFill>
          <a:schemeClr val="bg1">
            <a:lumMod val="75000"/>
          </a:schemeClr>
        </a:solid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400" b="1"/>
            <a:t>Regional </a:t>
          </a:r>
          <a:r>
            <a:rPr lang="en-US" sz="1400" b="1" baseline="0"/>
            <a:t>GHG Emissions Roll Up Report</a:t>
          </a:r>
        </a:p>
        <a:p>
          <a:r>
            <a:rPr lang="en-US" sz="1400" b="1" baseline="0"/>
            <a:t>Year: 2010 </a:t>
          </a:r>
        </a:p>
        <a:p>
          <a:r>
            <a:rPr lang="en-US" sz="1200" b="1" baseline="0"/>
            <a:t>(all emissions in Column D, when summed will equal the total County or Region protocol compliant GHG emissions estimate) </a:t>
          </a:r>
          <a:endParaRPr lang="en-US" sz="1200" b="1"/>
        </a:p>
      </xdr:txBody>
    </xdr:sp>
    <xdr:clientData/>
  </xdr:oneCellAnchor>
  <xdr:oneCellAnchor>
    <xdr:from>
      <xdr:col>1</xdr:col>
      <xdr:colOff>0</xdr:colOff>
      <xdr:row>1</xdr:row>
      <xdr:rowOff>0</xdr:rowOff>
    </xdr:from>
    <xdr:ext cx="8147038" cy="718530"/>
    <xdr:sp macro="" textlink="">
      <xdr:nvSpPr>
        <xdr:cNvPr id="19" name="TextBox 18">
          <a:extLst>
            <a:ext uri="{FF2B5EF4-FFF2-40B4-BE49-F238E27FC236}">
              <a16:creationId xmlns:a16="http://schemas.microsoft.com/office/drawing/2014/main" id="{00000000-0008-0000-0900-000013000000}"/>
            </a:ext>
          </a:extLst>
        </xdr:cNvPr>
        <xdr:cNvSpPr txBox="1"/>
      </xdr:nvSpPr>
      <xdr:spPr>
        <a:xfrm>
          <a:off x="609600" y="190500"/>
          <a:ext cx="8147038" cy="718530"/>
        </a:xfrm>
        <a:prstGeom prst="rect">
          <a:avLst/>
        </a:prstGeom>
        <a:solidFill>
          <a:schemeClr val="bg1">
            <a:lumMod val="75000"/>
          </a:schemeClr>
        </a:solid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400" b="1"/>
            <a:t>Regional </a:t>
          </a:r>
          <a:r>
            <a:rPr lang="en-US" sz="1400" b="1" baseline="0"/>
            <a:t>GHG Emissions Roll Up Report</a:t>
          </a:r>
        </a:p>
        <a:p>
          <a:r>
            <a:rPr lang="en-US" sz="1400" b="1" baseline="0"/>
            <a:t>Year: 2010 </a:t>
          </a:r>
        </a:p>
        <a:p>
          <a:r>
            <a:rPr lang="en-US" sz="1200" b="1" baseline="0"/>
            <a:t>(all emissions in Column D, when summed will equal the total County or Region protocol compliant GHG emissions estimate) </a:t>
          </a:r>
          <a:endParaRPr lang="en-US" sz="1200" b="1"/>
        </a:p>
      </xdr:txBody>
    </xdr:sp>
    <xdr:clientData/>
  </xdr:oneCellAnchor>
  <xdr:oneCellAnchor>
    <xdr:from>
      <xdr:col>1</xdr:col>
      <xdr:colOff>0</xdr:colOff>
      <xdr:row>1</xdr:row>
      <xdr:rowOff>0</xdr:rowOff>
    </xdr:from>
    <xdr:ext cx="8147038" cy="718530"/>
    <xdr:sp macro="" textlink="">
      <xdr:nvSpPr>
        <xdr:cNvPr id="20" name="TextBox 19">
          <a:extLst>
            <a:ext uri="{FF2B5EF4-FFF2-40B4-BE49-F238E27FC236}">
              <a16:creationId xmlns:a16="http://schemas.microsoft.com/office/drawing/2014/main" id="{00000000-0008-0000-0900-000014000000}"/>
            </a:ext>
          </a:extLst>
        </xdr:cNvPr>
        <xdr:cNvSpPr txBox="1"/>
      </xdr:nvSpPr>
      <xdr:spPr>
        <a:xfrm>
          <a:off x="609600" y="190500"/>
          <a:ext cx="8147038" cy="718530"/>
        </a:xfrm>
        <a:prstGeom prst="rect">
          <a:avLst/>
        </a:prstGeom>
        <a:solidFill>
          <a:schemeClr val="bg1">
            <a:lumMod val="75000"/>
          </a:schemeClr>
        </a:solid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400" b="1"/>
            <a:t>Regional </a:t>
          </a:r>
          <a:r>
            <a:rPr lang="en-US" sz="1400" b="1" baseline="0"/>
            <a:t>GHG Emissions Roll Up Report</a:t>
          </a:r>
        </a:p>
        <a:p>
          <a:r>
            <a:rPr lang="en-US" sz="1400" b="1" baseline="0"/>
            <a:t>Year: 2010 </a:t>
          </a:r>
        </a:p>
        <a:p>
          <a:r>
            <a:rPr lang="en-US" sz="1200" b="1" baseline="0"/>
            <a:t>(all emissions in Column D, when summed will equal the total County or Region protocol compliant GHG emissions estimate) </a:t>
          </a:r>
          <a:endParaRPr lang="en-US" sz="1200" b="1"/>
        </a:p>
      </xdr:txBody>
    </xdr:sp>
    <xdr:clientData/>
  </xdr:oneCellAnchor>
  <xdr:oneCellAnchor>
    <xdr:from>
      <xdr:col>1</xdr:col>
      <xdr:colOff>0</xdr:colOff>
      <xdr:row>1</xdr:row>
      <xdr:rowOff>0</xdr:rowOff>
    </xdr:from>
    <xdr:ext cx="8147038" cy="718530"/>
    <xdr:sp macro="" textlink="">
      <xdr:nvSpPr>
        <xdr:cNvPr id="21" name="TextBox 20">
          <a:extLst>
            <a:ext uri="{FF2B5EF4-FFF2-40B4-BE49-F238E27FC236}">
              <a16:creationId xmlns:a16="http://schemas.microsoft.com/office/drawing/2014/main" id="{00000000-0008-0000-0900-000015000000}"/>
            </a:ext>
          </a:extLst>
        </xdr:cNvPr>
        <xdr:cNvSpPr txBox="1"/>
      </xdr:nvSpPr>
      <xdr:spPr>
        <a:xfrm>
          <a:off x="609600" y="190500"/>
          <a:ext cx="8147038" cy="718530"/>
        </a:xfrm>
        <a:prstGeom prst="rect">
          <a:avLst/>
        </a:prstGeom>
        <a:solidFill>
          <a:schemeClr val="bg1">
            <a:lumMod val="75000"/>
          </a:schemeClr>
        </a:solid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400" b="1"/>
            <a:t>Regional </a:t>
          </a:r>
          <a:r>
            <a:rPr lang="en-US" sz="1400" b="1" baseline="0"/>
            <a:t>GHG Emissions Roll Up Report</a:t>
          </a:r>
        </a:p>
        <a:p>
          <a:r>
            <a:rPr lang="en-US" sz="1400" b="1" baseline="0"/>
            <a:t>Year: 2010 </a:t>
          </a:r>
        </a:p>
        <a:p>
          <a:r>
            <a:rPr lang="en-US" sz="1200" b="1" baseline="0"/>
            <a:t>(all emissions in Column D, when summed will equal the total County or Region protocol compliant GHG emissions estimate) </a:t>
          </a:r>
          <a:endParaRPr lang="en-US" sz="1200" b="1"/>
        </a:p>
      </xdr:txBody>
    </xdr:sp>
    <xdr:clientData/>
  </xdr:oneCellAnchor>
  <xdr:oneCellAnchor>
    <xdr:from>
      <xdr:col>1</xdr:col>
      <xdr:colOff>0</xdr:colOff>
      <xdr:row>1</xdr:row>
      <xdr:rowOff>0</xdr:rowOff>
    </xdr:from>
    <xdr:ext cx="8147038" cy="718530"/>
    <xdr:sp macro="" textlink="">
      <xdr:nvSpPr>
        <xdr:cNvPr id="22" name="TextBox 21">
          <a:extLst>
            <a:ext uri="{FF2B5EF4-FFF2-40B4-BE49-F238E27FC236}">
              <a16:creationId xmlns:a16="http://schemas.microsoft.com/office/drawing/2014/main" id="{00000000-0008-0000-0900-000016000000}"/>
            </a:ext>
          </a:extLst>
        </xdr:cNvPr>
        <xdr:cNvSpPr txBox="1"/>
      </xdr:nvSpPr>
      <xdr:spPr>
        <a:xfrm>
          <a:off x="609600" y="190500"/>
          <a:ext cx="8147038" cy="718530"/>
        </a:xfrm>
        <a:prstGeom prst="rect">
          <a:avLst/>
        </a:prstGeom>
        <a:solidFill>
          <a:schemeClr val="bg1">
            <a:lumMod val="75000"/>
          </a:schemeClr>
        </a:solid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400" b="1"/>
            <a:t>Regional </a:t>
          </a:r>
          <a:r>
            <a:rPr lang="en-US" sz="1400" b="1" baseline="0"/>
            <a:t>GHG Emissions Roll Up Report</a:t>
          </a:r>
        </a:p>
        <a:p>
          <a:r>
            <a:rPr lang="en-US" sz="1400" b="1" baseline="0"/>
            <a:t>Year: 2010 </a:t>
          </a:r>
        </a:p>
        <a:p>
          <a:r>
            <a:rPr lang="en-US" sz="1200" b="1" baseline="0"/>
            <a:t>(all emissions in Column D, when summed will equal the total County or Region protocol compliant GHG emissions estimate) </a:t>
          </a:r>
          <a:endParaRPr lang="en-US" sz="1200" b="1"/>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outhern%20Tier%20CGC%20Tier%20II%20GHG%20Inventor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Region Emissions by Source"/>
      <sheetName val="Region Roll Up Report"/>
      <sheetName val="Overview"/>
      <sheetName val="Stationary Summary"/>
      <sheetName val="Mobile Energy Summary"/>
      <sheetName val="Summary Tables"/>
      <sheetName val="Summary Figures"/>
      <sheetName val="Electric Generation OLD"/>
      <sheetName val="Energy Supply OLD"/>
      <sheetName val="Municipal Summary"/>
      <sheetName val="Electric Generation"/>
      <sheetName val="Energy Supply"/>
      <sheetName val="Electricity Consumption"/>
      <sheetName val="NG Consumption"/>
      <sheetName val="Residential Fuel"/>
      <sheetName val="old"/>
      <sheetName val="Commercial Fuel"/>
      <sheetName val="Industrial Fuel"/>
      <sheetName val="Summary of Res, Comm, Indus"/>
      <sheetName val="Scope 1 &amp; 2 - Residential OLD"/>
      <sheetName val="Scope 1 &amp; 2 - Commercial OLD"/>
      <sheetName val="Scope 1 &amp; 2 - Industrial_OLD"/>
      <sheetName val="Scope 2 - Commerical"/>
      <sheetName val="Scope 2 - Industrial"/>
      <sheetName val="On-Road"/>
      <sheetName val="Off-road"/>
      <sheetName val="Air"/>
      <sheetName val="Rail"/>
      <sheetName val="Waste Summary"/>
      <sheetName val="Marine"/>
      <sheetName val="Solid Waste"/>
      <sheetName val="Combustion"/>
      <sheetName val="Wastewater"/>
      <sheetName val="Industrial Processes"/>
      <sheetName val="Agriculture"/>
      <sheetName val="LULUCF"/>
      <sheetName val="Residential Fuel - background"/>
      <sheetName val="Commercial Apportionment"/>
      <sheetName val="New York Employment Data"/>
      <sheetName val="Notes"/>
      <sheetName val="Population Data"/>
      <sheetName val="Broome by Source"/>
      <sheetName val="Broome Roll Up"/>
      <sheetName val="Chemung by Source"/>
      <sheetName val="Chemung Roll Up"/>
      <sheetName val="Chenango by Source"/>
      <sheetName val="Chenango Roll Up"/>
      <sheetName val="Delaware by Source"/>
      <sheetName val="Delaware Roll Up"/>
      <sheetName val="Schuyler by Source"/>
      <sheetName val="Schuyler Roll Up"/>
      <sheetName val="Steuben by Source"/>
      <sheetName val="Steuben Roll Up"/>
      <sheetName val="Tioga by Source"/>
      <sheetName val="Tioga Roll Up"/>
      <sheetName val="Tompkins by Source"/>
      <sheetName val="By Source Check"/>
      <sheetName val="Tompkins Roll Up"/>
      <sheetName val="Factors"/>
      <sheetName val="Geo_Pop"/>
      <sheetName val="JourneyToWork Weighting"/>
      <sheetName val="Muni Allocation Template"/>
      <sheetName val="Roll Up Check"/>
    </sheetNames>
    <sheetDataSet>
      <sheetData sheetId="0"/>
      <sheetData sheetId="1"/>
      <sheetData sheetId="2"/>
      <sheetData sheetId="3"/>
      <sheetData sheetId="4"/>
      <sheetData sheetId="5"/>
      <sheetData sheetId="6">
        <row r="6">
          <cell r="P6" t="str">
            <v>Electricity</v>
          </cell>
          <cell r="Q6" t="str">
            <v>Natural Gas</v>
          </cell>
          <cell r="R6" t="str">
            <v>Fuel Oil</v>
          </cell>
          <cell r="S6" t="str">
            <v>Coal or Coke</v>
          </cell>
          <cell r="T6" t="str">
            <v>LPG</v>
          </cell>
          <cell r="U6" t="str">
            <v>Gasoline</v>
          </cell>
          <cell r="V6" t="str">
            <v>Diesel</v>
          </cell>
          <cell r="W6" t="str">
            <v>Ethanol</v>
          </cell>
          <cell r="X6" t="str">
            <v>Other Petroleum</v>
          </cell>
          <cell r="Y6" t="str">
            <v>Renewable</v>
          </cell>
          <cell r="Z6" t="str">
            <v>Other/Not specified</v>
          </cell>
          <cell r="AQ6" t="str">
            <v>Total</v>
          </cell>
        </row>
        <row r="7">
          <cell r="O7" t="str">
            <v>Broome County</v>
          </cell>
          <cell r="P7">
            <v>6210718.2487999992</v>
          </cell>
          <cell r="Q7">
            <v>11603969.666024953</v>
          </cell>
          <cell r="R7">
            <v>1749255.6785845887</v>
          </cell>
          <cell r="S7">
            <v>327287.72845336283</v>
          </cell>
          <cell r="T7">
            <v>464651.30977354536</v>
          </cell>
          <cell r="U7">
            <v>12001142.100736305</v>
          </cell>
          <cell r="V7">
            <v>3330839.9807064817</v>
          </cell>
          <cell r="W7">
            <v>866392.53934569808</v>
          </cell>
          <cell r="X7">
            <v>259400.39782148306</v>
          </cell>
          <cell r="Y7">
            <v>1435913.2154750316</v>
          </cell>
          <cell r="Z7">
            <v>234662.2860763504</v>
          </cell>
          <cell r="AC7" t="str">
            <v>Broome</v>
          </cell>
          <cell r="AQ7">
            <v>38484233.151797801</v>
          </cell>
        </row>
        <row r="8">
          <cell r="O8" t="str">
            <v>Chemung County</v>
          </cell>
          <cell r="P8">
            <v>3451963.9586080005</v>
          </cell>
          <cell r="Q8">
            <v>7433784.3831219021</v>
          </cell>
          <cell r="R8">
            <v>491236.54809545586</v>
          </cell>
          <cell r="S8">
            <v>209027.49622223046</v>
          </cell>
          <cell r="T8">
            <v>166020.97796460439</v>
          </cell>
          <cell r="U8">
            <v>4810147.7035417324</v>
          </cell>
          <cell r="V8">
            <v>1135052.8102519661</v>
          </cell>
          <cell r="W8">
            <v>340626.04637676285</v>
          </cell>
          <cell r="X8">
            <v>270298.69584879221</v>
          </cell>
          <cell r="Y8">
            <v>688273.55625675654</v>
          </cell>
          <cell r="Z8">
            <v>134116.88052693548</v>
          </cell>
          <cell r="AC8" t="str">
            <v>Chemung</v>
          </cell>
          <cell r="AQ8">
            <v>19130549.056815136</v>
          </cell>
        </row>
        <row r="9">
          <cell r="O9" t="str">
            <v>Chenango County</v>
          </cell>
          <cell r="P9">
            <v>1823034.2774013982</v>
          </cell>
          <cell r="Q9">
            <v>1139743.375292887</v>
          </cell>
          <cell r="R9">
            <v>1057851.5276129106</v>
          </cell>
          <cell r="S9">
            <v>83419.720736983872</v>
          </cell>
          <cell r="T9">
            <v>126768.60147661249</v>
          </cell>
          <cell r="U9">
            <v>2994073.0627048551</v>
          </cell>
          <cell r="V9">
            <v>695004.09289927792</v>
          </cell>
          <cell r="W9">
            <v>208689.58359826711</v>
          </cell>
          <cell r="X9">
            <v>0</v>
          </cell>
          <cell r="Y9">
            <v>1220852.0295392901</v>
          </cell>
          <cell r="Z9">
            <v>52586.155581528415</v>
          </cell>
          <cell r="AC9" t="str">
            <v>Chenango</v>
          </cell>
          <cell r="AQ9">
            <v>9402022.4268440101</v>
          </cell>
        </row>
        <row r="10">
          <cell r="O10" t="str">
            <v>Delaware County</v>
          </cell>
          <cell r="P10">
            <v>1824796.3585756882</v>
          </cell>
          <cell r="Q10">
            <v>675379.52111033374</v>
          </cell>
          <cell r="R10">
            <v>1405321.407808031</v>
          </cell>
          <cell r="S10">
            <v>144971.83609051758</v>
          </cell>
          <cell r="T10">
            <v>154006.5568509372</v>
          </cell>
          <cell r="U10">
            <v>3569810.5361343981</v>
          </cell>
          <cell r="V10">
            <v>840037.82228129939</v>
          </cell>
          <cell r="W10">
            <v>240290.68601881946</v>
          </cell>
          <cell r="X10">
            <v>0</v>
          </cell>
          <cell r="Y10">
            <v>1565268.7251647634</v>
          </cell>
          <cell r="Z10">
            <v>108172.40521391141</v>
          </cell>
          <cell r="AC10" t="str">
            <v>Delaware</v>
          </cell>
          <cell r="AQ10">
            <v>10528055.855248699</v>
          </cell>
        </row>
        <row r="11">
          <cell r="O11" t="str">
            <v>Schuyler County</v>
          </cell>
          <cell r="P11">
            <v>959323.51770555484</v>
          </cell>
          <cell r="Q11">
            <v>2422504.0916448226</v>
          </cell>
          <cell r="R11">
            <v>327519.9517625923</v>
          </cell>
          <cell r="S11">
            <v>1017712.422792091</v>
          </cell>
          <cell r="T11">
            <v>91252.894967943255</v>
          </cell>
          <cell r="U11">
            <v>1541511.7704158509</v>
          </cell>
          <cell r="V11">
            <v>247829.69696064224</v>
          </cell>
          <cell r="W11">
            <v>88942.788874170277</v>
          </cell>
          <cell r="X11">
            <v>0</v>
          </cell>
          <cell r="Y11">
            <v>382739.23750931182</v>
          </cell>
          <cell r="Z11">
            <v>15835.003458559882</v>
          </cell>
          <cell r="AC11" t="str">
            <v>Schuyler</v>
          </cell>
          <cell r="AQ11">
            <v>7095171.376091538</v>
          </cell>
        </row>
        <row r="12">
          <cell r="O12" t="str">
            <v>Steuben County</v>
          </cell>
          <cell r="P12">
            <v>4307972.5691811983</v>
          </cell>
          <cell r="Q12">
            <v>6467047.6775957989</v>
          </cell>
          <cell r="R12">
            <v>634464.2070968973</v>
          </cell>
          <cell r="S12">
            <v>329105.92319190025</v>
          </cell>
          <cell r="T12">
            <v>249066.6204242206</v>
          </cell>
          <cell r="U12">
            <v>7068175.8939672206</v>
          </cell>
          <cell r="V12">
            <v>2110262.6979633784</v>
          </cell>
          <cell r="W12">
            <v>505538.67406295089</v>
          </cell>
          <cell r="X12">
            <v>0</v>
          </cell>
          <cell r="Y12">
            <v>1825126.4439192051</v>
          </cell>
          <cell r="Z12">
            <v>130313.94440613387</v>
          </cell>
          <cell r="AC12" t="str">
            <v>Steuben</v>
          </cell>
          <cell r="AQ12">
            <v>23627074.651808906</v>
          </cell>
        </row>
        <row r="13">
          <cell r="O13" t="str">
            <v>Tioga County</v>
          </cell>
          <cell r="P13">
            <v>1560184.1116237289</v>
          </cell>
          <cell r="Q13">
            <v>1312289.8827695739</v>
          </cell>
          <cell r="R13">
            <v>950352.13859788235</v>
          </cell>
          <cell r="S13">
            <v>114900.76557329817</v>
          </cell>
          <cell r="T13">
            <v>72706.690523989644</v>
          </cell>
          <cell r="U13">
            <v>3617379.8714105925</v>
          </cell>
          <cell r="V13">
            <v>747825.50627242541</v>
          </cell>
          <cell r="W13">
            <v>254309.17263336331</v>
          </cell>
          <cell r="X13">
            <v>0</v>
          </cell>
          <cell r="Y13">
            <v>778961.01202172646</v>
          </cell>
          <cell r="Z13">
            <v>35916.618918681517</v>
          </cell>
          <cell r="AC13" t="str">
            <v>Tioga</v>
          </cell>
          <cell r="AQ13">
            <v>9444825.7703452632</v>
          </cell>
        </row>
        <row r="14">
          <cell r="O14" t="str">
            <v>Tompkins County</v>
          </cell>
          <cell r="P14">
            <v>3115383.4097999996</v>
          </cell>
          <cell r="Q14">
            <v>4326174.8158316305</v>
          </cell>
          <cell r="R14">
            <v>658651.70401353203</v>
          </cell>
          <cell r="S14">
            <v>131322.98115437516</v>
          </cell>
          <cell r="T14">
            <v>184723.72043936531</v>
          </cell>
          <cell r="U14">
            <v>4005718.7254197067</v>
          </cell>
          <cell r="V14">
            <v>1090235.9603995732</v>
          </cell>
          <cell r="W14">
            <v>279294.20377455844</v>
          </cell>
          <cell r="X14">
            <v>258470.07929289309</v>
          </cell>
          <cell r="Y14">
            <v>889388.63328251638</v>
          </cell>
          <cell r="Z14">
            <v>66593.636959814205</v>
          </cell>
          <cell r="AC14" t="str">
            <v>Tompkins</v>
          </cell>
          <cell r="AQ14">
            <v>15005957.870367965</v>
          </cell>
        </row>
        <row r="19">
          <cell r="D19" t="str">
            <v>Broome</v>
          </cell>
          <cell r="E19" t="str">
            <v>Chemung</v>
          </cell>
          <cell r="F19" t="str">
            <v>Chenango</v>
          </cell>
          <cell r="G19" t="str">
            <v>Delaware</v>
          </cell>
          <cell r="H19" t="str">
            <v>Schuyler</v>
          </cell>
          <cell r="I19" t="str">
            <v>Steuben</v>
          </cell>
          <cell r="J19" t="str">
            <v>Tioga</v>
          </cell>
          <cell r="K19" t="str">
            <v>Tompkins</v>
          </cell>
        </row>
        <row r="20">
          <cell r="B20" t="str">
            <v>Electricity</v>
          </cell>
          <cell r="D20">
            <v>413119.2534945918</v>
          </cell>
          <cell r="E20">
            <v>229614.79116298846</v>
          </cell>
          <cell r="F20">
            <v>121263.03747889926</v>
          </cell>
          <cell r="G20">
            <v>121380.24608990981</v>
          </cell>
          <cell r="H20">
            <v>63811.462638946541</v>
          </cell>
          <cell r="I20">
            <v>286554.04102402815</v>
          </cell>
          <cell r="J20">
            <v>103778.9945845076</v>
          </cell>
          <cell r="K20">
            <v>207226.41360436589</v>
          </cell>
        </row>
        <row r="25">
          <cell r="B25" t="str">
            <v>Stationary Energy Consumption</v>
          </cell>
          <cell r="D25">
            <v>849133.67818723072</v>
          </cell>
          <cell r="E25">
            <v>480217.3351361411</v>
          </cell>
          <cell r="F25">
            <v>175679.4588578254</v>
          </cell>
          <cell r="G25">
            <v>198143.06851490744</v>
          </cell>
          <cell r="H25">
            <v>336576.02651109116</v>
          </cell>
          <cell r="I25">
            <v>483033.20922275784</v>
          </cell>
          <cell r="J25">
            <v>174222.68616528215</v>
          </cell>
          <cell r="K25">
            <v>335270.11858776672</v>
          </cell>
        </row>
        <row r="29">
          <cell r="B29" t="str">
            <v>Mobile Energy Consumption</v>
          </cell>
          <cell r="D29">
            <v>1113793.0581170209</v>
          </cell>
          <cell r="E29">
            <v>429744.92083280219</v>
          </cell>
          <cell r="F29">
            <v>266071.30899753812</v>
          </cell>
          <cell r="G29">
            <v>317300.14957497304</v>
          </cell>
          <cell r="H29">
            <v>128015.30834662453</v>
          </cell>
          <cell r="I29">
            <v>664109.52436545421</v>
          </cell>
          <cell r="J29">
            <v>314331.00183821475</v>
          </cell>
          <cell r="K29">
            <v>367986.33667437045</v>
          </cell>
        </row>
        <row r="34">
          <cell r="P34" t="str">
            <v>Broome</v>
          </cell>
          <cell r="Q34" t="str">
            <v>Chemung</v>
          </cell>
          <cell r="R34" t="str">
            <v>Chenango</v>
          </cell>
          <cell r="S34" t="str">
            <v>Delaware</v>
          </cell>
          <cell r="T34" t="str">
            <v>Schuyler</v>
          </cell>
          <cell r="U34" t="str">
            <v>Steuben</v>
          </cell>
          <cell r="V34" t="str">
            <v>Tioga</v>
          </cell>
          <cell r="W34" t="str">
            <v>Tompkins</v>
          </cell>
        </row>
        <row r="35">
          <cell r="O35" t="str">
            <v>Electricity Consumption</v>
          </cell>
          <cell r="P35">
            <v>413119.2534945918</v>
          </cell>
          <cell r="Q35">
            <v>229614.79116298846</v>
          </cell>
          <cell r="R35">
            <v>121263.03747889926</v>
          </cell>
          <cell r="S35">
            <v>121380.24608990981</v>
          </cell>
          <cell r="T35">
            <v>63811.462638946541</v>
          </cell>
          <cell r="U35">
            <v>286554.04102402815</v>
          </cell>
          <cell r="V35">
            <v>103778.9945845076</v>
          </cell>
          <cell r="W35">
            <v>207226.41360436589</v>
          </cell>
        </row>
        <row r="36">
          <cell r="B36" t="str">
            <v>Waste</v>
          </cell>
          <cell r="D36">
            <v>175148.180024834</v>
          </cell>
          <cell r="E36">
            <v>34073.694705895563</v>
          </cell>
          <cell r="F36">
            <v>42559.108878245839</v>
          </cell>
          <cell r="G36">
            <v>10609.13132745451</v>
          </cell>
          <cell r="H36">
            <v>6254.1762766886677</v>
          </cell>
          <cell r="I36">
            <v>47799.10555549166</v>
          </cell>
          <cell r="J36">
            <v>21001.015740856034</v>
          </cell>
          <cell r="K36">
            <v>35538.080638501357</v>
          </cell>
          <cell r="O36" t="str">
            <v>Stationary Energy Consumption</v>
          </cell>
          <cell r="P36">
            <v>849133.67818723072</v>
          </cell>
          <cell r="Q36">
            <v>480217.3351361411</v>
          </cell>
          <cell r="R36">
            <v>175679.4588578254</v>
          </cell>
          <cell r="S36">
            <v>198143.06851490744</v>
          </cell>
          <cell r="T36">
            <v>336576.02651109116</v>
          </cell>
          <cell r="U36">
            <v>483033.20922275784</v>
          </cell>
          <cell r="V36">
            <v>174222.68616528215</v>
          </cell>
          <cell r="W36">
            <v>335270.11858776672</v>
          </cell>
        </row>
        <row r="37">
          <cell r="O37" t="str">
            <v>Mobile Energy Consumption</v>
          </cell>
          <cell r="P37">
            <v>1113793.0581170209</v>
          </cell>
          <cell r="Q37">
            <v>429744.92083280219</v>
          </cell>
          <cell r="R37">
            <v>266071.30899753812</v>
          </cell>
          <cell r="S37">
            <v>317300.14957497304</v>
          </cell>
          <cell r="T37">
            <v>128015.30834662453</v>
          </cell>
          <cell r="U37">
            <v>664109.52436545421</v>
          </cell>
          <cell r="V37">
            <v>314331.00183821475</v>
          </cell>
          <cell r="W37">
            <v>367986.33667437045</v>
          </cell>
        </row>
        <row r="38">
          <cell r="O38" t="str">
            <v>Energy Supply</v>
          </cell>
          <cell r="P38">
            <v>109279.38231012817</v>
          </cell>
          <cell r="Q38">
            <v>71550.657519802829</v>
          </cell>
          <cell r="R38">
            <v>18942.652603161216</v>
          </cell>
          <cell r="S38">
            <v>12822.141157613269</v>
          </cell>
          <cell r="T38">
            <v>22505.457493430356</v>
          </cell>
          <cell r="U38">
            <v>84587.379534210995</v>
          </cell>
          <cell r="V38">
            <v>16245.682127943262</v>
          </cell>
          <cell r="W38">
            <v>44309.617085272585</v>
          </cell>
        </row>
        <row r="39">
          <cell r="O39" t="str">
            <v xml:space="preserve">Waste </v>
          </cell>
          <cell r="P39">
            <v>175148.180024834</v>
          </cell>
          <cell r="Q39">
            <v>34073.694705895563</v>
          </cell>
          <cell r="R39">
            <v>42559.108878245839</v>
          </cell>
          <cell r="S39">
            <v>10609.13132745451</v>
          </cell>
          <cell r="T39">
            <v>6254.1762766886677</v>
          </cell>
          <cell r="U39">
            <v>47799.10555549166</v>
          </cell>
          <cell r="V39">
            <v>21001.015740856034</v>
          </cell>
          <cell r="W39">
            <v>35538.080638501357</v>
          </cell>
        </row>
        <row r="40">
          <cell r="B40" t="str">
            <v>Industrial Processes</v>
          </cell>
          <cell r="D40">
            <v>74458.598329605666</v>
          </cell>
          <cell r="E40">
            <v>58124.370835587593</v>
          </cell>
          <cell r="F40">
            <v>18736.025263626649</v>
          </cell>
          <cell r="G40">
            <v>17809.190168766097</v>
          </cell>
          <cell r="H40">
            <v>6808.5447116647883</v>
          </cell>
          <cell r="I40">
            <v>35969.144920889514</v>
          </cell>
          <cell r="J40">
            <v>18976.549549357376</v>
          </cell>
          <cell r="K40">
            <v>37698.46999375907</v>
          </cell>
          <cell r="O40" t="str">
            <v>Industrial Processes</v>
          </cell>
          <cell r="P40">
            <v>74458.598329605666</v>
          </cell>
          <cell r="Q40">
            <v>58124.370835587593</v>
          </cell>
          <cell r="R40">
            <v>18736.025263626649</v>
          </cell>
          <cell r="S40">
            <v>17809.190168766097</v>
          </cell>
          <cell r="T40">
            <v>6808.5447116647883</v>
          </cell>
          <cell r="U40">
            <v>35969.144920889514</v>
          </cell>
          <cell r="V40">
            <v>18976.549549357376</v>
          </cell>
          <cell r="W40">
            <v>37698.46999375907</v>
          </cell>
        </row>
        <row r="41">
          <cell r="B41" t="str">
            <v>Agriculture</v>
          </cell>
          <cell r="D41">
            <v>47684.949189445542</v>
          </cell>
          <cell r="E41">
            <v>27598.662765700486</v>
          </cell>
          <cell r="F41">
            <v>114366.66587887678</v>
          </cell>
          <cell r="G41">
            <v>90368.516781306622</v>
          </cell>
          <cell r="H41">
            <v>38648.494401468219</v>
          </cell>
          <cell r="I41">
            <v>192276.0219151178</v>
          </cell>
          <cell r="J41">
            <v>60525.819770928356</v>
          </cell>
          <cell r="K41">
            <v>79919.436837462345</v>
          </cell>
          <cell r="O41" t="str">
            <v>Agriculture</v>
          </cell>
          <cell r="P41">
            <v>47684.949189445542</v>
          </cell>
          <cell r="Q41">
            <v>27598.662765700486</v>
          </cell>
          <cell r="R41">
            <v>114366.66587887678</v>
          </cell>
          <cell r="S41">
            <v>90368.516781306622</v>
          </cell>
          <cell r="T41">
            <v>38648.494401468219</v>
          </cell>
          <cell r="U41">
            <v>192276.0219151178</v>
          </cell>
          <cell r="V41">
            <v>60525.819770928356</v>
          </cell>
          <cell r="W41">
            <v>79919.436837462345</v>
          </cell>
        </row>
        <row r="42">
          <cell r="B42" t="str">
            <v>LULUCF</v>
          </cell>
          <cell r="D42">
            <v>415668.00241119863</v>
          </cell>
          <cell r="E42">
            <v>192002.6816620022</v>
          </cell>
          <cell r="F42">
            <v>-2612112.9450415969</v>
          </cell>
          <cell r="G42">
            <v>-2371520.7117007971</v>
          </cell>
          <cell r="H42">
            <v>-1670943.7371572009</v>
          </cell>
          <cell r="I42">
            <v>-1078994.8133228004</v>
          </cell>
          <cell r="J42">
            <v>-434566.98248920141</v>
          </cell>
          <cell r="K42">
            <v>637963.83185040054</v>
          </cell>
        </row>
        <row r="43">
          <cell r="B43" t="str">
            <v>Total Scope 1</v>
          </cell>
          <cell r="D43">
            <v>2213865.6944996314</v>
          </cell>
          <cell r="E43">
            <v>1075878.0647359439</v>
          </cell>
          <cell r="F43">
            <v>598706.93195915711</v>
          </cell>
          <cell r="G43">
            <v>641110.95772802632</v>
          </cell>
          <cell r="H43">
            <v>534338.39032929006</v>
          </cell>
          <cell r="I43">
            <v>1469605.8464986603</v>
          </cell>
          <cell r="J43">
            <v>589275.60261335084</v>
          </cell>
          <cell r="K43">
            <v>875064.96574385907</v>
          </cell>
        </row>
        <row r="44">
          <cell r="B44" t="str">
            <v>Total Scope 2</v>
          </cell>
          <cell r="D44">
            <v>413119.2534945918</v>
          </cell>
          <cell r="E44">
            <v>229614.79116298846</v>
          </cell>
          <cell r="F44">
            <v>121263.03747889926</v>
          </cell>
          <cell r="G44">
            <v>121380.24608990981</v>
          </cell>
          <cell r="H44">
            <v>63811.462638946541</v>
          </cell>
          <cell r="I44">
            <v>286554.04102402815</v>
          </cell>
          <cell r="J44">
            <v>103778.9945845076</v>
          </cell>
          <cell r="K44">
            <v>207226.41360436589</v>
          </cell>
        </row>
        <row r="45">
          <cell r="B45" t="str">
            <v>Total Scope 3</v>
          </cell>
          <cell r="D45">
            <v>173595.62920777168</v>
          </cell>
          <cell r="E45">
            <v>44149.761747514422</v>
          </cell>
          <cell r="F45">
            <v>37648.288520116839</v>
          </cell>
          <cell r="G45">
            <v>5941.2397969945087</v>
          </cell>
          <cell r="H45">
            <v>4469.6174116776674</v>
          </cell>
          <cell r="I45">
            <v>38168.53901526166</v>
          </cell>
          <cell r="J45">
            <v>16027.152579231033</v>
          </cell>
          <cell r="K45">
            <v>43556.147064306206</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row r="5">
          <cell r="C5">
            <v>21</v>
          </cell>
        </row>
        <row r="6">
          <cell r="C6">
            <v>310</v>
          </cell>
        </row>
      </sheetData>
      <sheetData sheetId="60"/>
      <sheetData sheetId="61"/>
      <sheetData sheetId="62"/>
      <sheetData sheetId="63"/>
    </sheetDataSet>
  </externalBook>
</externalLink>
</file>

<file path=xl/tables/table1.xml><?xml version="1.0" encoding="utf-8"?>
<table xmlns="http://schemas.openxmlformats.org/spreadsheetml/2006/main" id="1" name="Table2" displayName="Table2" ref="B51:M251" totalsRowShown="0" headerRowDxfId="12">
  <autoFilter ref="B51:M251"/>
  <tableColumns count="12">
    <tableColumn id="1" name="Name of Local Government" dataDxfId="11"/>
    <tableColumn id="2" name="Residential" dataDxfId="10">
      <calculatedColumnFormula>'Region Roll Up'!$D$15</calculatedColumnFormula>
    </tableColumn>
    <tableColumn id="3" name="Commercial" dataDxfId="9"/>
    <tableColumn id="4" name="Industrial" dataDxfId="8"/>
    <tableColumn id="5" name="Transportation Energy" dataDxfId="7" dataCellStyle="Comma"/>
    <tableColumn id="6" name="Waste" dataDxfId="6" dataCellStyle="Comma"/>
    <tableColumn id="8" name="Industrial Processes" dataDxfId="5"/>
    <tableColumn id="9" name="Agriculture" dataDxfId="4"/>
    <tableColumn id="10" name="Energy Supply" dataDxfId="3"/>
    <tableColumn id="11" name="Total" dataDxfId="2">
      <calculatedColumnFormula>SUM(Table2[[#This Row],[Residential]:[Energy Supply]])</calculatedColumnFormula>
    </tableColumn>
    <tableColumn id="12" name="Population" dataDxfId="1">
      <calculatedColumnFormula>IF(VLOOKUP('FIND YOUR GHG INVENTORY DATA'!B52,'2010 Census Population'!B:E,4,FALSE)="1",SUMIFS('2010 Census Population'!F:F,'2010 Census Population'!B:B,'FIND YOUR GHG INVENTORY DATA'!B52),VLOOKUP('FIND YOUR GHG INVENTORY DATA'!B52,'2010 Census Population'!B:F,5,FALSE))</calculatedColumnFormula>
    </tableColumn>
    <tableColumn id="13" name="Per Capita Emissions" dataDxfId="0">
      <calculatedColumnFormula>K52/L52</calculatedColumnFormula>
    </tableColumn>
  </tableColumns>
  <tableStyleInfo name="TableStyleMedium20"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hyperlink" Target="http://www.dec.ny.gov/docs/administration_pdf/capdistghginven.pdf" TargetMode="External"/></Relationships>
</file>

<file path=xl/worksheets/_rels/sheet4.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53"/>
  <sheetViews>
    <sheetView tabSelected="1" workbookViewId="0">
      <selection activeCell="K4" sqref="K4:O6"/>
    </sheetView>
  </sheetViews>
  <sheetFormatPr defaultRowHeight="15" x14ac:dyDescent="0.25"/>
  <cols>
    <col min="1" max="1" width="8.140625" style="181" customWidth="1"/>
    <col min="2" max="2" width="39.28515625" style="4" customWidth="1"/>
    <col min="3" max="3" width="16.28515625" style="57" customWidth="1"/>
    <col min="4" max="4" width="14.140625" style="57" customWidth="1"/>
    <col min="5" max="5" width="11.42578125" style="57" customWidth="1"/>
    <col min="6" max="6" width="13" style="57" customWidth="1"/>
    <col min="7" max="7" width="11.42578125" style="57" customWidth="1"/>
    <col min="8" max="8" width="12.85546875" style="57" customWidth="1"/>
    <col min="9" max="9" width="12.5703125" style="57" customWidth="1"/>
    <col min="10" max="10" width="11.42578125" style="57" customWidth="1"/>
    <col min="11" max="11" width="14.42578125" style="57" customWidth="1"/>
    <col min="12" max="12" width="12" style="57" customWidth="1"/>
    <col min="13" max="13" width="11.42578125" style="57" customWidth="1"/>
    <col min="14" max="14" width="18.5703125" style="4" customWidth="1"/>
    <col min="15" max="15" width="14" style="4" customWidth="1"/>
    <col min="16" max="16384" width="9.140625" style="4"/>
  </cols>
  <sheetData>
    <row r="1" spans="1:28" ht="9.75" customHeight="1" x14ac:dyDescent="0.25">
      <c r="A1" s="179"/>
      <c r="B1" s="1"/>
      <c r="C1" s="2"/>
      <c r="D1" s="2"/>
      <c r="E1" s="2"/>
      <c r="F1" s="2"/>
      <c r="G1" s="3"/>
      <c r="H1" s="2"/>
      <c r="I1" s="2"/>
      <c r="J1" s="2"/>
      <c r="K1" s="2"/>
      <c r="L1" s="2"/>
      <c r="M1" s="2"/>
      <c r="N1" s="1"/>
      <c r="O1" s="1"/>
      <c r="P1" s="1"/>
      <c r="Q1" s="1"/>
      <c r="R1" s="1"/>
      <c r="S1" s="1"/>
      <c r="T1" s="1"/>
      <c r="U1" s="1"/>
      <c r="V1" s="1"/>
      <c r="W1" s="1"/>
      <c r="X1" s="1"/>
      <c r="Y1" s="1"/>
      <c r="Z1" s="1"/>
      <c r="AA1" s="1"/>
      <c r="AB1" s="1"/>
    </row>
    <row r="2" spans="1:28" s="6" customFormat="1" ht="51" customHeight="1" x14ac:dyDescent="0.35">
      <c r="A2" s="40"/>
      <c r="B2" s="5"/>
      <c r="C2" s="1"/>
      <c r="D2" s="1"/>
      <c r="E2" s="1"/>
      <c r="F2" s="1"/>
      <c r="G2" s="1"/>
      <c r="H2" s="5"/>
      <c r="I2" s="213"/>
      <c r="J2" s="213"/>
      <c r="K2" s="213"/>
      <c r="L2" s="213"/>
      <c r="M2" s="213"/>
      <c r="N2" s="5"/>
      <c r="O2" s="5"/>
      <c r="P2" s="5"/>
      <c r="Q2" s="5"/>
      <c r="R2" s="5"/>
      <c r="S2" s="5"/>
      <c r="T2" s="5"/>
      <c r="U2" s="5"/>
      <c r="V2" s="5"/>
      <c r="W2" s="5"/>
      <c r="X2" s="5"/>
      <c r="Y2" s="5"/>
      <c r="Z2" s="5"/>
      <c r="AA2" s="5"/>
      <c r="AB2" s="5"/>
    </row>
    <row r="3" spans="1:28" s="6" customFormat="1" ht="39" customHeight="1" x14ac:dyDescent="0.25">
      <c r="A3" s="40"/>
      <c r="B3" s="5"/>
      <c r="C3" s="1"/>
      <c r="D3" s="1"/>
      <c r="E3" s="1"/>
      <c r="F3" s="1"/>
      <c r="G3" s="5"/>
      <c r="H3" s="5"/>
      <c r="I3" s="214"/>
      <c r="J3" s="214"/>
      <c r="K3" s="214"/>
      <c r="L3" s="214"/>
      <c r="M3" s="214"/>
      <c r="N3" s="5"/>
      <c r="O3" s="5"/>
      <c r="P3" s="5"/>
      <c r="Q3" s="5"/>
      <c r="R3" s="5"/>
      <c r="S3" s="5"/>
      <c r="T3" s="5"/>
      <c r="U3" s="5"/>
      <c r="V3" s="5"/>
      <c r="W3" s="5"/>
      <c r="X3" s="5"/>
      <c r="Y3" s="5"/>
      <c r="Z3" s="5"/>
      <c r="AA3" s="5"/>
      <c r="AB3" s="5"/>
    </row>
    <row r="4" spans="1:28" s="6" customFormat="1" ht="42.75" customHeight="1" x14ac:dyDescent="0.25">
      <c r="A4" s="40"/>
      <c r="B4" s="5"/>
      <c r="C4" s="1"/>
      <c r="D4" s="1"/>
      <c r="E4" s="1"/>
      <c r="F4" s="1"/>
      <c r="G4" s="5"/>
      <c r="H4" s="5"/>
      <c r="I4" s="5"/>
      <c r="J4" s="1"/>
      <c r="K4" s="228" t="s">
        <v>319</v>
      </c>
      <c r="L4" s="228"/>
      <c r="M4" s="228"/>
      <c r="N4" s="228"/>
      <c r="O4" s="228"/>
      <c r="P4" s="1"/>
      <c r="Q4" s="1"/>
      <c r="R4" s="1"/>
      <c r="S4" s="1"/>
      <c r="T4" s="5"/>
      <c r="U4" s="5"/>
      <c r="V4" s="5"/>
      <c r="W4" s="5"/>
      <c r="X4" s="5"/>
      <c r="Y4" s="5"/>
      <c r="Z4" s="5"/>
      <c r="AA4" s="5"/>
      <c r="AB4" s="5"/>
    </row>
    <row r="5" spans="1:28" s="6" customFormat="1" ht="41.25" customHeight="1" x14ac:dyDescent="0.25">
      <c r="A5" s="40"/>
      <c r="B5" s="5"/>
      <c r="C5" s="1"/>
      <c r="D5" s="1"/>
      <c r="E5" s="1"/>
      <c r="F5" s="1"/>
      <c r="G5" s="5"/>
      <c r="H5" s="5"/>
      <c r="I5" s="5"/>
      <c r="J5" s="1"/>
      <c r="K5" s="228"/>
      <c r="L5" s="228"/>
      <c r="M5" s="228"/>
      <c r="N5" s="228"/>
      <c r="O5" s="228"/>
      <c r="P5" s="1"/>
      <c r="Q5" s="1"/>
      <c r="R5" s="1"/>
      <c r="S5" s="1"/>
      <c r="T5" s="5"/>
      <c r="U5" s="5"/>
      <c r="V5" s="5"/>
      <c r="W5" s="5"/>
      <c r="X5" s="5"/>
      <c r="Y5" s="5"/>
      <c r="Z5" s="5"/>
      <c r="AA5" s="5"/>
      <c r="AB5" s="5"/>
    </row>
    <row r="6" spans="1:28" s="6" customFormat="1" ht="26.25" customHeight="1" thickBot="1" x14ac:dyDescent="0.4">
      <c r="A6" s="40"/>
      <c r="B6" s="5"/>
      <c r="C6" s="7" t="s">
        <v>0</v>
      </c>
      <c r="D6" s="224" t="s">
        <v>112</v>
      </c>
      <c r="E6" s="225"/>
      <c r="F6" s="225"/>
      <c r="G6" s="226"/>
      <c r="H6" s="5"/>
      <c r="I6" s="5"/>
      <c r="J6" s="1"/>
      <c r="K6" s="228"/>
      <c r="L6" s="228"/>
      <c r="M6" s="228"/>
      <c r="N6" s="228"/>
      <c r="O6" s="228"/>
      <c r="P6" s="1"/>
      <c r="Q6" s="1"/>
      <c r="R6" s="1"/>
      <c r="S6" s="1"/>
      <c r="T6" s="5"/>
      <c r="U6" s="5"/>
      <c r="V6" s="5"/>
      <c r="W6" s="5"/>
      <c r="X6" s="5"/>
      <c r="Y6" s="5"/>
      <c r="Z6" s="5"/>
      <c r="AA6" s="5"/>
      <c r="AB6" s="5"/>
    </row>
    <row r="7" spans="1:28" s="6" customFormat="1" ht="23.25" customHeight="1" thickTop="1" x14ac:dyDescent="0.25">
      <c r="A7" s="40"/>
      <c r="B7" s="5"/>
      <c r="C7" s="5"/>
      <c r="D7" s="8" t="s">
        <v>314</v>
      </c>
      <c r="E7" s="1"/>
      <c r="F7" s="1"/>
      <c r="G7" s="1"/>
      <c r="H7" s="5"/>
      <c r="I7" s="5"/>
      <c r="J7" s="1"/>
      <c r="K7" s="1"/>
      <c r="L7" s="1"/>
      <c r="M7" s="1"/>
      <c r="N7" s="1"/>
      <c r="O7" s="1"/>
      <c r="P7" s="1"/>
      <c r="Q7" s="1"/>
      <c r="R7" s="1"/>
      <c r="S7" s="1"/>
      <c r="T7" s="5"/>
      <c r="U7" s="5"/>
      <c r="V7" s="5"/>
      <c r="W7" s="5"/>
      <c r="X7" s="5"/>
      <c r="Y7" s="5"/>
      <c r="Z7" s="5"/>
      <c r="AA7" s="5"/>
      <c r="AB7" s="5"/>
    </row>
    <row r="8" spans="1:28" s="12" customFormat="1" ht="9.75" customHeight="1" x14ac:dyDescent="0.25">
      <c r="A8" s="40"/>
      <c r="B8" s="9"/>
      <c r="C8" s="9"/>
      <c r="D8" s="10"/>
      <c r="E8" s="11"/>
      <c r="F8" s="11"/>
      <c r="G8" s="11"/>
      <c r="H8" s="9"/>
      <c r="I8" s="9"/>
      <c r="J8" s="11"/>
      <c r="K8" s="11"/>
      <c r="L8" s="11"/>
      <c r="M8" s="11"/>
      <c r="N8" s="11"/>
      <c r="O8" s="11"/>
      <c r="P8" s="11"/>
      <c r="Q8" s="11"/>
      <c r="R8" s="11"/>
      <c r="S8" s="11"/>
      <c r="T8" s="9"/>
      <c r="U8" s="9"/>
      <c r="V8" s="9"/>
      <c r="W8" s="9"/>
      <c r="X8" s="9"/>
      <c r="Y8" s="9"/>
      <c r="Z8" s="9"/>
      <c r="AA8" s="9"/>
      <c r="AB8" s="9"/>
    </row>
    <row r="9" spans="1:28" s="6" customFormat="1" ht="23.25" customHeight="1" x14ac:dyDescent="0.25">
      <c r="A9" s="180"/>
      <c r="C9" s="13"/>
      <c r="D9"/>
      <c r="E9"/>
      <c r="F9"/>
      <c r="J9" s="14"/>
      <c r="K9"/>
      <c r="L9"/>
      <c r="M9"/>
      <c r="N9"/>
      <c r="O9"/>
      <c r="P9"/>
      <c r="Q9" s="15"/>
    </row>
    <row r="10" spans="1:28" s="6" customFormat="1" ht="23.25" customHeight="1" x14ac:dyDescent="0.25">
      <c r="A10" s="180"/>
      <c r="B10" s="15" t="s">
        <v>1</v>
      </c>
      <c r="C10" s="13"/>
      <c r="D10" s="16" t="s">
        <v>2</v>
      </c>
      <c r="E10" s="15" t="s">
        <v>3</v>
      </c>
      <c r="F10" s="15"/>
      <c r="G10" s="15"/>
      <c r="J10" s="17"/>
      <c r="K10"/>
      <c r="L10"/>
      <c r="M10"/>
      <c r="N10"/>
      <c r="O10"/>
      <c r="P10"/>
    </row>
    <row r="11" spans="1:28" s="6" customFormat="1" ht="15.75" customHeight="1" x14ac:dyDescent="0.25">
      <c r="A11" s="180"/>
      <c r="B11" s="18" t="str">
        <f>D6</f>
        <v>Southern Tier</v>
      </c>
      <c r="C11" s="19"/>
      <c r="D11"/>
      <c r="E11" s="15" t="str">
        <f>D6</f>
        <v>Southern Tier</v>
      </c>
      <c r="F11"/>
      <c r="J11" s="17"/>
      <c r="K11"/>
      <c r="L11"/>
      <c r="M11"/>
      <c r="N11"/>
      <c r="O11"/>
      <c r="P11"/>
    </row>
    <row r="12" spans="1:28" s="6" customFormat="1" ht="9" customHeight="1" thickBot="1" x14ac:dyDescent="0.3">
      <c r="A12" s="180"/>
      <c r="B12" s="227"/>
      <c r="C12" s="227"/>
      <c r="D12" s="20"/>
      <c r="E12" s="20"/>
      <c r="F12" s="20"/>
      <c r="G12" s="20"/>
      <c r="H12" s="20"/>
      <c r="I12" s="20"/>
      <c r="J12" s="17"/>
      <c r="K12"/>
      <c r="L12"/>
      <c r="M12"/>
      <c r="N12"/>
      <c r="O12"/>
      <c r="P12"/>
    </row>
    <row r="13" spans="1:28" customFormat="1" ht="20.25" customHeight="1" thickBot="1" x14ac:dyDescent="0.3">
      <c r="A13" s="181"/>
      <c r="B13" s="21" t="s">
        <v>4</v>
      </c>
      <c r="C13" s="22" t="s">
        <v>5</v>
      </c>
      <c r="J13" s="17"/>
    </row>
    <row r="14" spans="1:28" customFormat="1" ht="20.25" customHeight="1" thickBot="1" x14ac:dyDescent="0.35">
      <c r="A14" s="181"/>
      <c r="B14" s="23" t="s">
        <v>6</v>
      </c>
      <c r="C14" s="24">
        <f>VLOOKUP($D$6,Table2[],2,FALSE)</f>
        <v>1974077.7851711274</v>
      </c>
      <c r="J14" s="17"/>
    </row>
    <row r="15" spans="1:28" customFormat="1" ht="20.25" customHeight="1" thickBot="1" x14ac:dyDescent="0.35">
      <c r="A15" s="181"/>
      <c r="B15" s="23" t="s">
        <v>7</v>
      </c>
      <c r="C15" s="24">
        <f>VLOOKUP($D$6,Table2[],3,FALSE)</f>
        <v>1333058.5807083938</v>
      </c>
      <c r="J15" s="17"/>
    </row>
    <row r="16" spans="1:28" customFormat="1" ht="20.25" customHeight="1" thickBot="1" x14ac:dyDescent="0.35">
      <c r="A16" s="181"/>
      <c r="B16" s="23" t="s">
        <v>8</v>
      </c>
      <c r="C16" s="24">
        <f>VLOOKUP($D$6,Table2[],4,FALSE)</f>
        <v>1271887.7669817191</v>
      </c>
      <c r="J16" s="17"/>
    </row>
    <row r="17" spans="1:28" customFormat="1" ht="20.25" customHeight="1" thickBot="1" x14ac:dyDescent="0.35">
      <c r="A17" s="181"/>
      <c r="B17" s="23" t="s">
        <v>9</v>
      </c>
      <c r="C17" s="24">
        <f>VLOOKUP($D$6,Table2[],5,FALSE)</f>
        <v>3601351.6087469985</v>
      </c>
      <c r="J17" s="17"/>
    </row>
    <row r="18" spans="1:28" customFormat="1" ht="20.25" customHeight="1" thickBot="1" x14ac:dyDescent="0.35">
      <c r="A18" s="181"/>
      <c r="B18" s="23" t="s">
        <v>74</v>
      </c>
      <c r="C18" s="24">
        <f>VLOOKUP($D$6,Table2[],6,FALSE)</f>
        <v>372982.49314796762</v>
      </c>
      <c r="J18" s="17"/>
    </row>
    <row r="19" spans="1:28" customFormat="1" ht="20.25" customHeight="1" thickBot="1" x14ac:dyDescent="0.35">
      <c r="A19" s="181"/>
      <c r="B19" s="23" t="s">
        <v>10</v>
      </c>
      <c r="C19" s="24">
        <f>VLOOKUP($D$6,Table2[],7,FALSE)</f>
        <v>268580.8937732568</v>
      </c>
      <c r="J19" s="17"/>
    </row>
    <row r="20" spans="1:28" customFormat="1" ht="20.25" customHeight="1" thickBot="1" x14ac:dyDescent="0.35">
      <c r="A20" s="181"/>
      <c r="B20" s="23" t="s">
        <v>11</v>
      </c>
      <c r="C20" s="24">
        <f>VLOOKUP($D$6,Table2[],8,FALSE)</f>
        <v>651388.56754030613</v>
      </c>
      <c r="J20" s="17"/>
    </row>
    <row r="21" spans="1:28" customFormat="1" ht="20.25" customHeight="1" thickBot="1" x14ac:dyDescent="0.35">
      <c r="A21" s="181"/>
      <c r="B21" s="25" t="s">
        <v>12</v>
      </c>
      <c r="C21" s="24">
        <f>VLOOKUP($D$6,Table2[],9,FALSE)</f>
        <v>380242.96983156266</v>
      </c>
      <c r="J21" s="17"/>
    </row>
    <row r="22" spans="1:28" customFormat="1" ht="20.25" customHeight="1" thickTop="1" thickBot="1" x14ac:dyDescent="0.3">
      <c r="A22" s="181"/>
      <c r="B22" s="27" t="s">
        <v>13</v>
      </c>
      <c r="C22" s="26">
        <f>VLOOKUP($D$6,Table2[],10,FALSE)</f>
        <v>9853570.6659013331</v>
      </c>
      <c r="J22" s="17"/>
    </row>
    <row r="23" spans="1:28" customFormat="1" ht="20.25" customHeight="1" thickTop="1" thickBot="1" x14ac:dyDescent="0.35">
      <c r="A23" s="181"/>
      <c r="B23" s="29" t="s">
        <v>14</v>
      </c>
      <c r="C23" s="28">
        <f>VLOOKUP($D$6,Table2[],11,FALSE)</f>
        <v>565875</v>
      </c>
      <c r="J23" s="17"/>
    </row>
    <row r="24" spans="1:28" customFormat="1" ht="20.25" customHeight="1" thickBot="1" x14ac:dyDescent="0.35">
      <c r="A24" s="181"/>
      <c r="B24" s="31" t="s">
        <v>15</v>
      </c>
      <c r="C24" s="30">
        <f>VLOOKUP($D$6,Table2[],12,FALSE)</f>
        <v>17.41298107515146</v>
      </c>
      <c r="J24" s="17"/>
    </row>
    <row r="25" spans="1:28" customFormat="1" ht="20.25" customHeight="1" x14ac:dyDescent="0.3">
      <c r="A25" s="154"/>
      <c r="B25" s="32" t="s">
        <v>16</v>
      </c>
      <c r="J25" s="17"/>
    </row>
    <row r="26" spans="1:28" customFormat="1" ht="20.25" customHeight="1" x14ac:dyDescent="0.25">
      <c r="A26" s="154"/>
      <c r="B26" s="4"/>
      <c r="J26" s="17"/>
    </row>
    <row r="27" spans="1:28" customFormat="1" ht="20.25" customHeight="1" x14ac:dyDescent="0.25">
      <c r="A27" s="154"/>
      <c r="J27" s="33"/>
    </row>
    <row r="28" spans="1:28" s="38" customFormat="1" ht="25.5" customHeight="1" x14ac:dyDescent="0.25">
      <c r="A28" s="40"/>
      <c r="B28" s="34"/>
      <c r="C28" s="35"/>
      <c r="D28" s="36" t="s">
        <v>17</v>
      </c>
      <c r="E28" s="36"/>
      <c r="F28" s="37"/>
      <c r="G28" s="37"/>
      <c r="H28" s="34"/>
      <c r="I28" s="34"/>
      <c r="J28" s="34"/>
      <c r="K28" s="37"/>
      <c r="L28" s="37"/>
      <c r="M28" s="37"/>
      <c r="N28" s="34"/>
      <c r="O28" s="34"/>
      <c r="P28" s="34"/>
      <c r="Q28" s="34"/>
      <c r="R28" s="34"/>
      <c r="S28" s="34"/>
      <c r="T28" s="34"/>
      <c r="U28" s="34"/>
      <c r="V28" s="34"/>
      <c r="W28" s="34"/>
      <c r="X28" s="34"/>
      <c r="Y28" s="34"/>
      <c r="Z28" s="34"/>
      <c r="AA28" s="34"/>
      <c r="AB28" s="34"/>
    </row>
    <row r="29" spans="1:28" s="6" customFormat="1" ht="26.25" customHeight="1" thickBot="1" x14ac:dyDescent="0.4">
      <c r="A29" s="40"/>
      <c r="B29" s="5"/>
      <c r="C29" s="39" t="s">
        <v>0</v>
      </c>
      <c r="D29" s="224" t="s">
        <v>113</v>
      </c>
      <c r="E29" s="225"/>
      <c r="F29" s="225"/>
      <c r="G29" s="226"/>
      <c r="H29" s="5"/>
      <c r="I29" s="5"/>
      <c r="J29" s="5"/>
      <c r="K29" s="1"/>
      <c r="L29" s="1"/>
      <c r="M29" s="1"/>
      <c r="N29" s="5"/>
      <c r="O29" s="5"/>
      <c r="P29" s="5"/>
      <c r="Q29" s="5"/>
      <c r="R29" s="5"/>
      <c r="S29" s="5"/>
      <c r="T29" s="5"/>
      <c r="U29" s="5"/>
      <c r="V29" s="5"/>
      <c r="W29" s="5"/>
      <c r="X29" s="5"/>
      <c r="Y29" s="5"/>
      <c r="Z29" s="5"/>
      <c r="AA29" s="5"/>
      <c r="AB29" s="5"/>
    </row>
    <row r="30" spans="1:28" s="6" customFormat="1" ht="18" customHeight="1" thickTop="1" x14ac:dyDescent="0.25">
      <c r="A30" s="40"/>
      <c r="B30" s="5"/>
      <c r="C30" s="5"/>
      <c r="D30" s="8" t="s">
        <v>314</v>
      </c>
      <c r="E30" s="1"/>
      <c r="F30" s="1"/>
      <c r="G30" s="1"/>
      <c r="H30" s="5"/>
      <c r="I30" s="5"/>
      <c r="J30" s="5"/>
      <c r="K30" s="1"/>
      <c r="L30" s="1"/>
      <c r="M30" s="1"/>
      <c r="N30" s="5"/>
      <c r="O30" s="5"/>
      <c r="P30" s="5"/>
      <c r="Q30" s="5"/>
      <c r="R30" s="5"/>
      <c r="S30" s="5"/>
      <c r="T30" s="5"/>
      <c r="U30" s="5"/>
      <c r="V30" s="5"/>
      <c r="W30" s="5"/>
      <c r="X30" s="5"/>
      <c r="Y30" s="5"/>
      <c r="Z30" s="5"/>
      <c r="AA30" s="5"/>
      <c r="AB30" s="5"/>
    </row>
    <row r="31" spans="1:28" s="44" customFormat="1" ht="9.75" customHeight="1" x14ac:dyDescent="0.25">
      <c r="A31" s="40"/>
      <c r="B31" s="41"/>
      <c r="C31" s="41"/>
      <c r="D31" s="42"/>
      <c r="E31" s="43"/>
      <c r="F31" s="43"/>
      <c r="G31" s="43"/>
      <c r="H31" s="41"/>
      <c r="I31" s="41"/>
      <c r="J31" s="41"/>
      <c r="K31" s="43"/>
      <c r="L31" s="43"/>
      <c r="M31" s="43"/>
      <c r="N31" s="41"/>
      <c r="O31" s="41"/>
      <c r="P31" s="41"/>
      <c r="Q31" s="41"/>
      <c r="R31" s="41"/>
      <c r="S31" s="41"/>
      <c r="T31" s="41"/>
      <c r="U31" s="41"/>
      <c r="V31" s="41"/>
      <c r="W31" s="41"/>
      <c r="X31" s="41"/>
      <c r="Y31" s="41"/>
      <c r="Z31" s="41"/>
      <c r="AA31" s="41"/>
      <c r="AB31" s="41"/>
    </row>
    <row r="32" spans="1:28" s="6" customFormat="1" ht="23.25" customHeight="1" x14ac:dyDescent="0.25">
      <c r="A32" s="40"/>
      <c r="B32" s="45" t="s">
        <v>18</v>
      </c>
      <c r="C32" s="46"/>
      <c r="D32" s="47" t="s">
        <v>19</v>
      </c>
      <c r="E32" s="45" t="s">
        <v>3</v>
      </c>
      <c r="F32" s="45"/>
      <c r="G32" s="45"/>
      <c r="H32" s="5"/>
      <c r="I32" s="5"/>
      <c r="J32" s="5"/>
      <c r="K32" s="1"/>
      <c r="L32" s="1"/>
      <c r="M32" s="1"/>
      <c r="N32" s="5"/>
      <c r="O32" s="5"/>
      <c r="P32" s="5"/>
      <c r="Q32" s="5"/>
      <c r="R32" s="5"/>
      <c r="S32" s="5"/>
      <c r="T32" s="5"/>
      <c r="U32" s="5"/>
      <c r="V32" s="5"/>
      <c r="W32" s="5"/>
      <c r="X32" s="5"/>
      <c r="Y32" s="5"/>
      <c r="Z32" s="5"/>
      <c r="AA32" s="5"/>
      <c r="AB32" s="5"/>
    </row>
    <row r="33" spans="1:28" s="6" customFormat="1" ht="15.75" customHeight="1" x14ac:dyDescent="0.25">
      <c r="A33" s="40"/>
      <c r="B33" s="48" t="str">
        <f>D29</f>
        <v>Broome County</v>
      </c>
      <c r="C33" s="49"/>
      <c r="D33" s="1"/>
      <c r="E33" s="45" t="str">
        <f>D29</f>
        <v>Broome County</v>
      </c>
      <c r="F33" s="1"/>
      <c r="G33" s="5"/>
      <c r="H33" s="5"/>
      <c r="I33" s="5"/>
      <c r="J33" s="5"/>
      <c r="K33" s="1"/>
      <c r="L33" s="1"/>
      <c r="M33" s="1"/>
      <c r="N33" s="5"/>
      <c r="O33" s="5"/>
      <c r="P33" s="5"/>
      <c r="Q33" s="5"/>
      <c r="R33" s="5"/>
      <c r="S33" s="5"/>
      <c r="T33" s="5"/>
      <c r="U33" s="5"/>
      <c r="V33" s="5"/>
      <c r="W33" s="5"/>
      <c r="X33" s="5"/>
      <c r="Y33" s="5"/>
      <c r="Z33" s="5"/>
      <c r="AA33" s="5"/>
      <c r="AB33" s="5"/>
    </row>
    <row r="34" spans="1:28" customFormat="1" ht="9" customHeight="1" thickBot="1" x14ac:dyDescent="0.3">
      <c r="A34" s="43"/>
      <c r="B34" s="1"/>
      <c r="C34" s="1"/>
      <c r="D34" s="1"/>
      <c r="E34" s="1"/>
      <c r="F34" s="1"/>
      <c r="G34" s="1"/>
      <c r="H34" s="1"/>
      <c r="I34" s="1"/>
      <c r="J34" s="1"/>
      <c r="K34" s="1"/>
      <c r="L34" s="1"/>
      <c r="M34" s="1"/>
      <c r="N34" s="1"/>
      <c r="O34" s="1"/>
      <c r="P34" s="1"/>
      <c r="Q34" s="1"/>
      <c r="R34" s="1"/>
      <c r="S34" s="1"/>
      <c r="T34" s="1"/>
      <c r="U34" s="1"/>
      <c r="V34" s="1"/>
      <c r="W34" s="1"/>
      <c r="X34" s="1"/>
      <c r="Y34" s="1"/>
      <c r="Z34" s="1"/>
      <c r="AA34" s="1"/>
      <c r="AB34" s="1"/>
    </row>
    <row r="35" spans="1:28" customFormat="1" ht="20.25" customHeight="1" thickBot="1" x14ac:dyDescent="0.3">
      <c r="A35" s="179"/>
      <c r="B35" s="21" t="s">
        <v>4</v>
      </c>
      <c r="C35" s="22" t="s">
        <v>5</v>
      </c>
      <c r="D35" s="1"/>
      <c r="E35" s="1"/>
      <c r="F35" s="1"/>
      <c r="G35" s="1"/>
      <c r="H35" s="1"/>
      <c r="I35" s="1"/>
      <c r="J35" s="1"/>
      <c r="K35" s="1"/>
      <c r="L35" s="1"/>
      <c r="M35" s="1"/>
      <c r="N35" s="1"/>
      <c r="O35" s="1"/>
      <c r="P35" s="1"/>
      <c r="Q35" s="1"/>
      <c r="R35" s="1"/>
      <c r="S35" s="1"/>
      <c r="T35" s="1"/>
      <c r="U35" s="1"/>
      <c r="V35" s="1"/>
      <c r="W35" s="1"/>
      <c r="X35" s="1"/>
      <c r="Y35" s="1"/>
      <c r="Z35" s="1"/>
      <c r="AA35" s="1"/>
      <c r="AB35" s="1"/>
    </row>
    <row r="36" spans="1:28" customFormat="1" ht="20.25" customHeight="1" thickBot="1" x14ac:dyDescent="0.35">
      <c r="A36" s="179"/>
      <c r="B36" s="23" t="s">
        <v>6</v>
      </c>
      <c r="C36" s="50">
        <f>VLOOKUP($D$29,Table2[],2,FALSE)</f>
        <v>589109.46967112331</v>
      </c>
      <c r="D36" s="1"/>
      <c r="E36" s="1"/>
      <c r="F36" s="1"/>
      <c r="G36" s="1"/>
      <c r="H36" s="1"/>
      <c r="I36" s="1"/>
      <c r="J36" s="1"/>
      <c r="K36" s="1"/>
      <c r="L36" s="1"/>
      <c r="M36" s="1"/>
      <c r="N36" s="1"/>
      <c r="O36" s="1"/>
      <c r="P36" s="1"/>
      <c r="Q36" s="1"/>
      <c r="R36" s="1"/>
      <c r="S36" s="1"/>
      <c r="T36" s="1"/>
      <c r="U36" s="1"/>
      <c r="V36" s="1"/>
      <c r="W36" s="1"/>
      <c r="X36" s="1"/>
      <c r="Y36" s="1"/>
      <c r="Z36" s="1"/>
      <c r="AA36" s="1"/>
      <c r="AB36" s="1"/>
    </row>
    <row r="37" spans="1:28" customFormat="1" ht="20.25" customHeight="1" thickBot="1" x14ac:dyDescent="0.35">
      <c r="A37" s="179"/>
      <c r="B37" s="23" t="s">
        <v>7</v>
      </c>
      <c r="C37" s="50">
        <f>VLOOKUP($D$29,Table2[],3,FALSE)</f>
        <v>437870.53078498435</v>
      </c>
      <c r="D37" s="1"/>
      <c r="E37" s="1"/>
      <c r="F37" s="1"/>
      <c r="G37" s="1"/>
      <c r="H37" s="1"/>
      <c r="I37" s="1"/>
      <c r="J37" s="1"/>
      <c r="K37" s="1"/>
      <c r="L37" s="1"/>
      <c r="M37" s="1"/>
      <c r="N37" s="1"/>
      <c r="O37" s="1"/>
      <c r="P37" s="1"/>
      <c r="Q37" s="1"/>
      <c r="R37" s="1"/>
      <c r="S37" s="1"/>
      <c r="T37" s="1"/>
      <c r="U37" s="1"/>
      <c r="V37" s="1"/>
      <c r="W37" s="1"/>
      <c r="X37" s="1"/>
      <c r="Y37" s="1"/>
      <c r="Z37" s="1"/>
      <c r="AA37" s="1"/>
      <c r="AB37" s="1"/>
    </row>
    <row r="38" spans="1:28" customFormat="1" ht="20.25" customHeight="1" thickBot="1" x14ac:dyDescent="0.35">
      <c r="A38" s="179"/>
      <c r="B38" s="23" t="s">
        <v>8</v>
      </c>
      <c r="C38" s="50">
        <f>VLOOKUP($D$29,Table2[],4,FALSE)</f>
        <v>235272.93122571486</v>
      </c>
      <c r="D38" s="1"/>
      <c r="E38" s="1"/>
      <c r="F38" s="1"/>
      <c r="G38" s="1"/>
      <c r="H38" s="1"/>
      <c r="I38" s="1"/>
      <c r="J38" s="1"/>
      <c r="K38" s="1"/>
      <c r="L38" s="1"/>
      <c r="M38" s="1"/>
      <c r="N38" s="1"/>
      <c r="O38" s="1"/>
      <c r="P38" s="1"/>
      <c r="Q38" s="1"/>
      <c r="R38" s="1"/>
      <c r="S38" s="1"/>
      <c r="T38" s="1"/>
      <c r="U38" s="1"/>
      <c r="V38" s="1"/>
      <c r="W38" s="1"/>
      <c r="X38" s="1"/>
      <c r="Y38" s="1"/>
      <c r="Z38" s="1"/>
      <c r="AA38" s="1"/>
      <c r="AB38" s="1"/>
    </row>
    <row r="39" spans="1:28" customFormat="1" ht="20.25" customHeight="1" thickBot="1" x14ac:dyDescent="0.35">
      <c r="A39" s="179"/>
      <c r="B39" s="23" t="s">
        <v>9</v>
      </c>
      <c r="C39" s="50">
        <f>VLOOKUP($D$29,Table2[],5,FALSE)</f>
        <v>1113793.0581170209</v>
      </c>
      <c r="D39" s="1"/>
      <c r="E39" s="1"/>
      <c r="F39" s="1"/>
      <c r="G39" s="1"/>
      <c r="H39" s="1"/>
      <c r="I39" s="1"/>
      <c r="J39" s="1"/>
      <c r="K39" s="1"/>
      <c r="L39" s="1"/>
      <c r="M39" s="1"/>
      <c r="N39" s="1"/>
      <c r="O39" s="1"/>
      <c r="P39" s="1"/>
      <c r="Q39" s="1"/>
      <c r="R39" s="1"/>
      <c r="S39" s="1"/>
      <c r="T39" s="1"/>
      <c r="U39" s="1"/>
      <c r="V39" s="1"/>
      <c r="W39" s="1"/>
      <c r="X39" s="1"/>
      <c r="Y39" s="1"/>
      <c r="Z39" s="1"/>
      <c r="AA39" s="1"/>
      <c r="AB39" s="1"/>
    </row>
    <row r="40" spans="1:28" customFormat="1" ht="20.25" customHeight="1" thickBot="1" x14ac:dyDescent="0.35">
      <c r="A40" s="179"/>
      <c r="B40" s="23" t="s">
        <v>74</v>
      </c>
      <c r="C40" s="50">
        <f>VLOOKUP($D$29,Table2[],6,FALSE)</f>
        <v>175148.180024834</v>
      </c>
      <c r="D40" s="1"/>
      <c r="E40" s="1"/>
      <c r="F40" s="1"/>
      <c r="G40" s="1"/>
      <c r="H40" s="1"/>
      <c r="I40" s="1"/>
      <c r="J40" s="1"/>
      <c r="K40" s="1"/>
      <c r="L40" s="1"/>
      <c r="M40" s="1"/>
      <c r="N40" s="1"/>
      <c r="O40" s="1"/>
      <c r="P40" s="1"/>
      <c r="Q40" s="1"/>
      <c r="R40" s="1"/>
      <c r="S40" s="1"/>
      <c r="T40" s="1"/>
      <c r="U40" s="1"/>
      <c r="V40" s="1"/>
      <c r="W40" s="1"/>
      <c r="X40" s="1"/>
      <c r="Y40" s="1"/>
      <c r="Z40" s="1"/>
      <c r="AA40" s="1"/>
      <c r="AB40" s="1"/>
    </row>
    <row r="41" spans="1:28" customFormat="1" ht="20.25" customHeight="1" thickBot="1" x14ac:dyDescent="0.35">
      <c r="A41" s="179"/>
      <c r="B41" s="23" t="s">
        <v>10</v>
      </c>
      <c r="C41" s="50">
        <f>VLOOKUP($D$29,Table2[],7,FALSE)</f>
        <v>74458.598329605666</v>
      </c>
      <c r="D41" s="1"/>
      <c r="E41" s="1"/>
      <c r="F41" s="1"/>
      <c r="G41" s="1"/>
      <c r="H41" s="1"/>
      <c r="I41" s="1"/>
      <c r="J41" s="1"/>
      <c r="K41" s="1"/>
      <c r="L41" s="1"/>
      <c r="M41" s="1"/>
      <c r="N41" s="1"/>
      <c r="O41" s="1"/>
      <c r="P41" s="1"/>
      <c r="Q41" s="1"/>
      <c r="R41" s="1"/>
      <c r="S41" s="1"/>
      <c r="T41" s="1"/>
      <c r="U41" s="1"/>
      <c r="V41" s="1"/>
      <c r="W41" s="1"/>
      <c r="X41" s="1"/>
      <c r="Y41" s="1"/>
      <c r="Z41" s="1"/>
      <c r="AA41" s="1"/>
      <c r="AB41" s="1"/>
    </row>
    <row r="42" spans="1:28" customFormat="1" ht="20.25" customHeight="1" thickBot="1" x14ac:dyDescent="0.35">
      <c r="A42" s="179"/>
      <c r="B42" s="23" t="s">
        <v>11</v>
      </c>
      <c r="C42" s="50">
        <f>VLOOKUP($D$29,Table2[],8,FALSE)</f>
        <v>47684.949189445542</v>
      </c>
      <c r="D42" s="1"/>
      <c r="E42" s="1"/>
      <c r="F42" s="1"/>
      <c r="G42" s="1"/>
      <c r="H42" s="1"/>
      <c r="I42" s="1"/>
      <c r="J42" s="1"/>
      <c r="K42" s="1"/>
      <c r="L42" s="1"/>
      <c r="M42" s="1"/>
      <c r="N42" s="1"/>
      <c r="O42" s="1"/>
      <c r="P42" s="1"/>
      <c r="Q42" s="1"/>
      <c r="R42" s="1"/>
      <c r="S42" s="1"/>
      <c r="T42" s="1"/>
      <c r="U42" s="1"/>
      <c r="V42" s="1"/>
      <c r="W42" s="1"/>
      <c r="X42" s="1"/>
      <c r="Y42" s="1"/>
      <c r="Z42" s="1"/>
      <c r="AA42" s="1"/>
      <c r="AB42" s="1"/>
    </row>
    <row r="43" spans="1:28" customFormat="1" ht="20.25" customHeight="1" thickBot="1" x14ac:dyDescent="0.35">
      <c r="A43" s="179"/>
      <c r="B43" s="25" t="s">
        <v>12</v>
      </c>
      <c r="C43" s="50">
        <f>VLOOKUP($D$29,Table2[],9,FALSE)</f>
        <v>109279.38231012817</v>
      </c>
      <c r="D43" s="1"/>
      <c r="E43" s="1"/>
      <c r="F43" s="1"/>
      <c r="G43" s="1"/>
      <c r="H43" s="1"/>
      <c r="I43" s="1"/>
      <c r="J43" s="1"/>
      <c r="K43" s="1"/>
      <c r="L43" s="1"/>
      <c r="M43" s="1"/>
      <c r="N43" s="1"/>
      <c r="O43" s="1"/>
      <c r="P43" s="1"/>
      <c r="Q43" s="1"/>
      <c r="R43" s="1"/>
      <c r="S43" s="1"/>
      <c r="T43" s="1"/>
      <c r="U43" s="1"/>
      <c r="V43" s="1"/>
      <c r="W43" s="1"/>
      <c r="X43" s="1"/>
      <c r="Y43" s="1"/>
      <c r="Z43" s="1"/>
      <c r="AA43" s="1"/>
      <c r="AB43" s="1"/>
    </row>
    <row r="44" spans="1:28" customFormat="1" ht="20.25" customHeight="1" thickTop="1" thickBot="1" x14ac:dyDescent="0.3">
      <c r="A44" s="179"/>
      <c r="B44" s="27" t="s">
        <v>13</v>
      </c>
      <c r="C44" s="51">
        <f>VLOOKUP($D$29,Table2[],10,FALSE)</f>
        <v>2782617.0996528566</v>
      </c>
      <c r="D44" s="1"/>
      <c r="E44" s="1"/>
      <c r="F44" s="1"/>
      <c r="G44" s="1"/>
      <c r="H44" s="1"/>
      <c r="I44" s="1"/>
      <c r="J44" s="1"/>
      <c r="K44" s="1"/>
      <c r="L44" s="1"/>
      <c r="M44" s="1"/>
      <c r="N44" s="1"/>
      <c r="O44" s="1"/>
      <c r="P44" s="1"/>
      <c r="Q44" s="1"/>
      <c r="R44" s="1"/>
      <c r="S44" s="1"/>
      <c r="T44" s="1"/>
      <c r="U44" s="1"/>
      <c r="V44" s="1"/>
      <c r="W44" s="1"/>
      <c r="X44" s="1"/>
      <c r="Y44" s="1"/>
      <c r="Z44" s="1"/>
      <c r="AA44" s="1"/>
      <c r="AB44" s="1"/>
    </row>
    <row r="45" spans="1:28" customFormat="1" ht="20.25" customHeight="1" thickTop="1" thickBot="1" x14ac:dyDescent="0.35">
      <c r="A45" s="179"/>
      <c r="B45" s="29" t="s">
        <v>14</v>
      </c>
      <c r="C45" s="52">
        <f>VLOOKUP($D$29,Table2[],11,FALSE)</f>
        <v>200600</v>
      </c>
      <c r="D45" s="1"/>
      <c r="E45" s="1"/>
      <c r="F45" s="1"/>
      <c r="G45" s="1"/>
      <c r="H45" s="1"/>
      <c r="I45" s="1"/>
      <c r="J45" s="1"/>
      <c r="K45" s="1"/>
      <c r="L45" s="1"/>
      <c r="M45" s="1"/>
      <c r="N45" s="1"/>
      <c r="O45" s="1"/>
      <c r="P45" s="1"/>
      <c r="Q45" s="1"/>
      <c r="R45" s="1"/>
      <c r="S45" s="1"/>
      <c r="T45" s="1"/>
      <c r="U45" s="1"/>
      <c r="V45" s="1"/>
      <c r="W45" s="1"/>
      <c r="X45" s="1"/>
      <c r="Y45" s="1"/>
      <c r="Z45" s="1"/>
      <c r="AA45" s="1"/>
      <c r="AB45" s="1"/>
    </row>
    <row r="46" spans="1:28" customFormat="1" ht="20.25" customHeight="1" thickBot="1" x14ac:dyDescent="0.35">
      <c r="A46" s="179"/>
      <c r="B46" s="31" t="s">
        <v>15</v>
      </c>
      <c r="C46" s="50">
        <f>VLOOKUP($D$29,Table2[],12,FALSE)</f>
        <v>13.871471085009254</v>
      </c>
      <c r="D46" s="1"/>
      <c r="E46" s="1"/>
      <c r="F46" s="1"/>
      <c r="G46" s="1"/>
      <c r="H46" s="1"/>
      <c r="I46" s="1"/>
      <c r="J46" s="1"/>
      <c r="K46" s="1"/>
      <c r="L46" s="1"/>
      <c r="M46" s="1"/>
      <c r="N46" s="1"/>
      <c r="O46" s="1"/>
      <c r="P46" s="1"/>
      <c r="Q46" s="1"/>
      <c r="R46" s="1"/>
      <c r="S46" s="1"/>
      <c r="T46" s="1"/>
      <c r="U46" s="1"/>
      <c r="V46" s="1"/>
      <c r="W46" s="1"/>
      <c r="X46" s="1"/>
      <c r="Y46" s="1"/>
      <c r="Z46" s="1"/>
      <c r="AA46" s="1"/>
      <c r="AB46" s="1"/>
    </row>
    <row r="47" spans="1:28" customFormat="1" ht="20.25" customHeight="1" x14ac:dyDescent="0.3">
      <c r="A47" s="43"/>
      <c r="B47" s="53" t="s">
        <v>16</v>
      </c>
      <c r="C47" s="1"/>
      <c r="D47" s="1"/>
      <c r="E47" s="1"/>
      <c r="F47" s="1"/>
      <c r="G47" s="1"/>
      <c r="H47" s="1"/>
      <c r="I47" s="1"/>
      <c r="J47" s="1"/>
      <c r="K47" s="1"/>
      <c r="L47" s="1"/>
      <c r="M47" s="1"/>
      <c r="N47" s="1"/>
      <c r="O47" s="1"/>
      <c r="P47" s="1"/>
      <c r="Q47" s="1"/>
      <c r="R47" s="1"/>
      <c r="S47" s="1"/>
      <c r="T47" s="1"/>
      <c r="U47" s="1"/>
      <c r="V47" s="1"/>
      <c r="W47" s="1"/>
      <c r="X47" s="1"/>
      <c r="Y47" s="1"/>
      <c r="Z47" s="1"/>
      <c r="AA47" s="1"/>
      <c r="AB47" s="1"/>
    </row>
    <row r="48" spans="1:28" customFormat="1" x14ac:dyDescent="0.25">
      <c r="A48" s="43"/>
      <c r="B48" s="1"/>
      <c r="C48" s="1"/>
      <c r="D48" s="1"/>
      <c r="E48" s="1"/>
      <c r="F48" s="1"/>
      <c r="G48" s="1"/>
      <c r="H48" s="1"/>
      <c r="I48" s="1"/>
      <c r="J48" s="1"/>
      <c r="K48" s="1"/>
      <c r="L48" s="1"/>
      <c r="M48" s="1"/>
      <c r="N48" s="1"/>
      <c r="O48" s="1"/>
      <c r="P48" s="1"/>
      <c r="Q48" s="1"/>
      <c r="R48" s="1"/>
      <c r="S48" s="1"/>
      <c r="T48" s="1"/>
      <c r="U48" s="1"/>
      <c r="V48" s="1"/>
      <c r="W48" s="1"/>
      <c r="X48" s="1"/>
      <c r="Y48" s="1"/>
      <c r="Z48" s="1"/>
      <c r="AA48" s="1"/>
      <c r="AB48" s="1"/>
    </row>
    <row r="49" spans="1:29" ht="27" customHeight="1" thickBot="1" x14ac:dyDescent="0.3">
      <c r="A49" s="132"/>
      <c r="B49" s="54"/>
      <c r="C49" s="55"/>
      <c r="D49" s="55"/>
      <c r="E49" s="55"/>
      <c r="F49" s="56"/>
      <c r="N49" s="132"/>
      <c r="O49" s="132"/>
      <c r="P49" s="132"/>
      <c r="Q49" s="132"/>
      <c r="R49" s="132"/>
      <c r="S49" s="132"/>
      <c r="T49" s="132"/>
      <c r="U49" s="132"/>
      <c r="V49" s="132"/>
      <c r="W49" s="132"/>
      <c r="X49" s="132"/>
      <c r="Y49" s="132"/>
      <c r="Z49" s="132"/>
      <c r="AA49" s="132"/>
      <c r="AB49" s="132"/>
      <c r="AC49" s="132"/>
    </row>
    <row r="50" spans="1:29" s="6" customFormat="1" ht="45.75" customHeight="1" thickBot="1" x14ac:dyDescent="0.3">
      <c r="A50" s="58"/>
      <c r="B50" s="223" t="s">
        <v>311</v>
      </c>
      <c r="C50" s="223"/>
      <c r="D50" s="223"/>
      <c r="E50" s="223"/>
      <c r="F50" s="223"/>
      <c r="G50" s="223"/>
      <c r="H50" s="223"/>
      <c r="I50" s="223"/>
      <c r="J50" s="223"/>
      <c r="K50" s="223"/>
      <c r="L50" s="223"/>
      <c r="M50" s="223"/>
      <c r="N50" s="218"/>
      <c r="O50" s="44"/>
      <c r="P50" s="44"/>
      <c r="Q50" s="44"/>
      <c r="R50" s="44"/>
      <c r="S50" s="44"/>
      <c r="T50" s="44"/>
      <c r="U50" s="44"/>
      <c r="V50" s="44"/>
      <c r="W50" s="44"/>
      <c r="X50" s="44"/>
      <c r="Y50" s="44"/>
      <c r="Z50" s="44"/>
      <c r="AA50" s="44"/>
      <c r="AB50" s="44"/>
      <c r="AC50" s="44"/>
    </row>
    <row r="51" spans="1:29" s="61" customFormat="1" ht="54" customHeight="1" x14ac:dyDescent="0.3">
      <c r="A51" s="59"/>
      <c r="B51" s="60" t="s">
        <v>20</v>
      </c>
      <c r="C51" s="60" t="s">
        <v>6</v>
      </c>
      <c r="D51" s="60" t="s">
        <v>7</v>
      </c>
      <c r="E51" s="60" t="s">
        <v>8</v>
      </c>
      <c r="F51" s="60" t="s">
        <v>56</v>
      </c>
      <c r="G51" s="60" t="s">
        <v>74</v>
      </c>
      <c r="H51" s="60" t="s">
        <v>10</v>
      </c>
      <c r="I51" s="60" t="s">
        <v>11</v>
      </c>
      <c r="J51" s="60" t="s">
        <v>12</v>
      </c>
      <c r="K51" s="60" t="s">
        <v>21</v>
      </c>
      <c r="L51" s="60" t="s">
        <v>14</v>
      </c>
      <c r="M51" s="60" t="s">
        <v>15</v>
      </c>
      <c r="N51" s="219"/>
      <c r="O51" s="220"/>
      <c r="P51" s="220"/>
      <c r="Q51" s="220"/>
      <c r="R51" s="220"/>
      <c r="S51" s="220"/>
      <c r="T51" s="220"/>
      <c r="U51" s="220"/>
      <c r="V51" s="220"/>
      <c r="W51" s="220"/>
      <c r="X51" s="220"/>
      <c r="Y51" s="220"/>
      <c r="Z51" s="220"/>
      <c r="AA51" s="220"/>
      <c r="AB51" s="220"/>
      <c r="AC51" s="220"/>
    </row>
    <row r="52" spans="1:29" s="124" customFormat="1" ht="20.25" customHeight="1" x14ac:dyDescent="0.3">
      <c r="A52" s="182"/>
      <c r="B52" s="167" t="s">
        <v>112</v>
      </c>
      <c r="C52" s="158">
        <f>'Region Roll Up'!$D$15</f>
        <v>1974077.7851711274</v>
      </c>
      <c r="D52" s="158">
        <f>'Region Roll Up'!$D$23</f>
        <v>1333058.5807083938</v>
      </c>
      <c r="E52" s="158">
        <f>'Region Roll Up'!$D$31</f>
        <v>1271887.7669817191</v>
      </c>
      <c r="F52" s="158">
        <f>'Region Roll Up'!$D$57</f>
        <v>3601351.6087469985</v>
      </c>
      <c r="G52" s="158">
        <f>'Region Roll Up'!$D$71</f>
        <v>372982.49314796762</v>
      </c>
      <c r="H52" s="158">
        <f>'Region Roll Up'!$D$45</f>
        <v>268580.8937732568</v>
      </c>
      <c r="I52" s="158">
        <f>'Region Roll Up'!$D$76</f>
        <v>651388.56754030613</v>
      </c>
      <c r="J52" s="159">
        <f>'Region Roll Up'!$D$40</f>
        <v>380242.96983156266</v>
      </c>
      <c r="K52" s="159">
        <f>SUM(Table2[[#This Row],[Residential]:[Energy Supply]])</f>
        <v>9853570.6659013331</v>
      </c>
      <c r="L52" s="158">
        <f>IF(VLOOKUP('FIND YOUR GHG INVENTORY DATA'!B52,'2010 Census Population'!B:E,4,FALSE)="1",SUMIFS('2010 Census Population'!F:F,'2010 Census Population'!B:B,'FIND YOUR GHG INVENTORY DATA'!B52),VLOOKUP('FIND YOUR GHG INVENTORY DATA'!B52,'2010 Census Population'!B:F,5,FALSE))</f>
        <v>565875</v>
      </c>
      <c r="M52" s="158">
        <f>K52/L52</f>
        <v>17.41298107515146</v>
      </c>
      <c r="N52" s="221"/>
      <c r="O52" s="222"/>
      <c r="P52" s="222"/>
      <c r="Q52" s="222"/>
      <c r="R52" s="222"/>
      <c r="S52" s="222"/>
      <c r="T52" s="222"/>
      <c r="U52" s="222"/>
      <c r="V52" s="222"/>
      <c r="W52" s="222"/>
      <c r="X52" s="222"/>
      <c r="Y52" s="222"/>
      <c r="Z52" s="222"/>
      <c r="AA52" s="222"/>
      <c r="AB52" s="222"/>
      <c r="AC52" s="222"/>
    </row>
    <row r="53" spans="1:29" s="123" customFormat="1" ht="15.75" thickBot="1" x14ac:dyDescent="0.3">
      <c r="A53" s="177" t="s">
        <v>22</v>
      </c>
      <c r="B53" s="123" t="s">
        <v>113</v>
      </c>
      <c r="C53" s="158">
        <f>'Broome Roll Up'!$D$15</f>
        <v>589109.46967112331</v>
      </c>
      <c r="D53" s="158">
        <f>'Broome Roll Up'!$D$23</f>
        <v>437870.53078498435</v>
      </c>
      <c r="E53" s="158">
        <f>'Broome Roll Up'!$D$31</f>
        <v>235272.93122571486</v>
      </c>
      <c r="F53" s="158">
        <f>'Broome Roll Up'!$D$57</f>
        <v>1113793.0581170209</v>
      </c>
      <c r="G53" s="188">
        <f>'Broome Roll Up'!$D$71</f>
        <v>175148.180024834</v>
      </c>
      <c r="H53" s="158">
        <f>'Broome Roll Up'!$D$45</f>
        <v>74458.598329605666</v>
      </c>
      <c r="I53" s="158">
        <f>'Broome Roll Up'!$D$76</f>
        <v>47684.949189445542</v>
      </c>
      <c r="J53" s="159">
        <f>'Broome Roll Up'!$D$40</f>
        <v>109279.38231012817</v>
      </c>
      <c r="K53" s="159">
        <f>SUM(Table2[[#This Row],[Residential]:[Energy Supply]])</f>
        <v>2782617.0996528566</v>
      </c>
      <c r="L53" s="158">
        <f>IF(VLOOKUP('FIND YOUR GHG INVENTORY DATA'!B53,'2010 Census Population'!B:E,4,FALSE)="1",SUMIFS('2010 Census Population'!F:F,'2010 Census Population'!B:B,'FIND YOUR GHG INVENTORY DATA'!B53),VLOOKUP('FIND YOUR GHG INVENTORY DATA'!B53,'2010 Census Population'!B:F,5,FALSE))</f>
        <v>200600</v>
      </c>
      <c r="M53" s="160">
        <f t="shared" ref="M53:M180" si="0">K53/L53</f>
        <v>13.871471085009254</v>
      </c>
      <c r="N53" s="171"/>
      <c r="O53" s="174"/>
      <c r="P53" s="174"/>
      <c r="Q53" s="174"/>
      <c r="R53" s="174"/>
      <c r="S53" s="174"/>
      <c r="T53" s="174"/>
      <c r="U53" s="174"/>
      <c r="V53" s="174"/>
      <c r="W53" s="174"/>
      <c r="X53" s="174"/>
      <c r="Y53" s="174"/>
      <c r="Z53" s="174"/>
      <c r="AA53" s="174"/>
      <c r="AB53" s="174"/>
      <c r="AC53" s="174"/>
    </row>
    <row r="54" spans="1:29" s="90" customFormat="1" x14ac:dyDescent="0.25">
      <c r="A54" s="177"/>
      <c r="B54" s="132" t="s">
        <v>114</v>
      </c>
      <c r="C54" s="184">
        <v>8331.0327687055706</v>
      </c>
      <c r="D54" s="184">
        <v>4374.2045452540697</v>
      </c>
      <c r="E54" s="184">
        <v>17.089824652350131</v>
      </c>
      <c r="F54" s="184">
        <v>13684.569216974538</v>
      </c>
      <c r="G54" s="163">
        <v>2385.3680350341301</v>
      </c>
      <c r="H54" s="184">
        <v>1014.0622663832636</v>
      </c>
      <c r="I54" s="184">
        <v>3135.5736576897793</v>
      </c>
      <c r="J54" s="184">
        <v>651.5466447583218</v>
      </c>
      <c r="K54" s="159">
        <f>SUM(Table2[[#This Row],[Residential]:[Energy Supply]])</f>
        <v>33593.44695945202</v>
      </c>
      <c r="L54" s="158">
        <f>IF(VLOOKUP('FIND YOUR GHG INVENTORY DATA'!B54,'2010 Census Population'!B:E,4,FALSE)="1",SUMIFS('2010 Census Population'!F:F,'2010 Census Population'!B:B,'FIND YOUR GHG INVENTORY DATA'!B54),VLOOKUP('FIND YOUR GHG INVENTORY DATA'!B54,'2010 Census Population'!B:F,5,FALSE))</f>
        <v>2732</v>
      </c>
      <c r="M54" s="162">
        <f t="shared" si="0"/>
        <v>12.29628366012153</v>
      </c>
      <c r="N54" s="171"/>
      <c r="O54" s="174"/>
      <c r="P54" s="174"/>
      <c r="Q54" s="174"/>
      <c r="R54" s="174"/>
      <c r="S54" s="174"/>
      <c r="T54" s="174"/>
      <c r="U54" s="174"/>
      <c r="V54" s="174"/>
      <c r="W54" s="174"/>
      <c r="X54" s="174"/>
      <c r="Y54" s="174"/>
      <c r="Z54" s="174"/>
      <c r="AA54" s="174"/>
      <c r="AB54" s="174"/>
      <c r="AC54" s="174"/>
    </row>
    <row r="55" spans="1:29" s="90" customFormat="1" x14ac:dyDescent="0.25">
      <c r="A55" s="177"/>
      <c r="B55" s="132" t="s">
        <v>115</v>
      </c>
      <c r="C55" s="163">
        <v>146585.83181719866</v>
      </c>
      <c r="D55" s="163">
        <v>144346.07504794991</v>
      </c>
      <c r="E55" s="163">
        <v>20375.137551087457</v>
      </c>
      <c r="F55" s="163">
        <v>258293.72301797988</v>
      </c>
      <c r="G55" s="163">
        <v>41365.005866682623</v>
      </c>
      <c r="H55" s="163">
        <v>17584.99777898005</v>
      </c>
      <c r="I55" s="163">
        <v>0</v>
      </c>
      <c r="J55" s="163">
        <v>32759.655317515782</v>
      </c>
      <c r="K55" s="159">
        <f>SUM(Table2[[#This Row],[Residential]:[Energy Supply]])</f>
        <v>661310.42639739439</v>
      </c>
      <c r="L55" s="158">
        <f>IF(VLOOKUP('FIND YOUR GHG INVENTORY DATA'!B55,'2010 Census Population'!B:E,4,FALSE)="1",SUMIFS('2010 Census Population'!F:F,'2010 Census Population'!B:B,'FIND YOUR GHG INVENTORY DATA'!B55),VLOOKUP('FIND YOUR GHG INVENTORY DATA'!B55,'2010 Census Population'!B:F,5,FALSE))</f>
        <v>47376</v>
      </c>
      <c r="M55" s="162">
        <f t="shared" si="0"/>
        <v>13.958764488293532</v>
      </c>
      <c r="N55" s="171"/>
      <c r="O55" s="174"/>
      <c r="P55" s="174"/>
      <c r="Q55" s="174"/>
      <c r="R55" s="174"/>
      <c r="S55" s="174"/>
      <c r="T55" s="174"/>
      <c r="U55" s="174"/>
      <c r="V55" s="174"/>
      <c r="W55" s="174"/>
      <c r="X55" s="174"/>
      <c r="Y55" s="174"/>
      <c r="Z55" s="174"/>
      <c r="AA55" s="174"/>
      <c r="AB55" s="174"/>
      <c r="AC55" s="174"/>
    </row>
    <row r="56" spans="1:29" s="90" customFormat="1" x14ac:dyDescent="0.25">
      <c r="A56" s="177"/>
      <c r="B56" s="132" t="s">
        <v>116</v>
      </c>
      <c r="C56" s="163">
        <v>16567.640198458768</v>
      </c>
      <c r="D56" s="163">
        <v>2820.9037809195515</v>
      </c>
      <c r="E56" s="163">
        <v>295.31998870102132</v>
      </c>
      <c r="F56" s="163">
        <v>26112.332928541422</v>
      </c>
      <c r="G56" s="163">
        <v>4314.9666285280637</v>
      </c>
      <c r="H56" s="163">
        <v>1834.3688581501056</v>
      </c>
      <c r="I56" s="163">
        <v>1049.7537702115069</v>
      </c>
      <c r="J56" s="163">
        <v>1274.6841043007464</v>
      </c>
      <c r="K56" s="159">
        <f>SUM(Table2[[#This Row],[Residential]:[Energy Supply]])</f>
        <v>54269.970257811183</v>
      </c>
      <c r="L56" s="158">
        <f>IF(VLOOKUP('FIND YOUR GHG INVENTORY DATA'!B56,'2010 Census Population'!B:E,4,FALSE)="1",SUMIFS('2010 Census Population'!F:F,'2010 Census Population'!B:B,'FIND YOUR GHG INVENTORY DATA'!B56),VLOOKUP('FIND YOUR GHG INVENTORY DATA'!B56,'2010 Census Population'!B:F,5,FALSE))</f>
        <v>4942</v>
      </c>
      <c r="M56" s="162">
        <f t="shared" si="0"/>
        <v>10.981378036788989</v>
      </c>
      <c r="N56" s="171"/>
      <c r="O56" s="174"/>
      <c r="P56" s="174"/>
      <c r="Q56" s="174"/>
      <c r="R56" s="174"/>
      <c r="S56" s="174"/>
      <c r="T56" s="174"/>
      <c r="U56" s="174"/>
      <c r="V56" s="174"/>
      <c r="W56" s="174"/>
      <c r="X56" s="174"/>
      <c r="Y56" s="174"/>
      <c r="Z56" s="174"/>
      <c r="AA56" s="174"/>
      <c r="AB56" s="174"/>
      <c r="AC56" s="174"/>
    </row>
    <row r="57" spans="1:29" s="90" customFormat="1" x14ac:dyDescent="0.25">
      <c r="A57" s="177"/>
      <c r="B57" s="132" t="s">
        <v>117</v>
      </c>
      <c r="C57" s="163">
        <v>36097.605404014452</v>
      </c>
      <c r="D57" s="163">
        <v>18358.388824645714</v>
      </c>
      <c r="E57" s="163">
        <v>674.44865001002131</v>
      </c>
      <c r="F57" s="163">
        <v>65288.949476392227</v>
      </c>
      <c r="G57" s="163">
        <v>9824.3635176442276</v>
      </c>
      <c r="H57" s="163">
        <v>4176.5112083984195</v>
      </c>
      <c r="I57" s="163">
        <v>1219.4743892034662</v>
      </c>
      <c r="J57" s="163">
        <v>4712.8376109035735</v>
      </c>
      <c r="K57" s="159">
        <f>SUM(Table2[[#This Row],[Residential]:[Energy Supply]])</f>
        <v>140352.57908121211</v>
      </c>
      <c r="L57" s="158">
        <f>IF(VLOOKUP('FIND YOUR GHG INVENTORY DATA'!B57,'2010 Census Population'!B:E,4,FALSE)="1",SUMIFS('2010 Census Population'!F:F,'2010 Census Population'!B:B,'FIND YOUR GHG INVENTORY DATA'!B57),VLOOKUP('FIND YOUR GHG INVENTORY DATA'!B57,'2010 Census Population'!B:F,5,FALSE))</f>
        <v>11252</v>
      </c>
      <c r="M57" s="162">
        <f t="shared" si="0"/>
        <v>12.473567284146117</v>
      </c>
      <c r="N57" s="171"/>
      <c r="O57" s="174"/>
      <c r="P57" s="174"/>
      <c r="Q57" s="174"/>
      <c r="R57" s="174"/>
      <c r="S57" s="174"/>
      <c r="T57" s="174"/>
      <c r="U57" s="174"/>
      <c r="V57" s="174"/>
      <c r="W57" s="174"/>
      <c r="X57" s="174"/>
      <c r="Y57" s="174"/>
      <c r="Z57" s="174"/>
      <c r="AA57" s="174"/>
      <c r="AB57" s="174"/>
      <c r="AC57" s="174"/>
    </row>
    <row r="58" spans="1:29" s="90" customFormat="1" x14ac:dyDescent="0.25">
      <c r="A58" s="177"/>
      <c r="B58" s="132" t="s">
        <v>118</v>
      </c>
      <c r="C58" s="163">
        <v>13834.467237111876</v>
      </c>
      <c r="D58" s="163">
        <v>8614.8970857018394</v>
      </c>
      <c r="E58" s="163">
        <v>21.038867799108331</v>
      </c>
      <c r="F58" s="163">
        <v>24393.872797599528</v>
      </c>
      <c r="G58" s="163">
        <v>4568.1718738281725</v>
      </c>
      <c r="H58" s="163">
        <v>1942.0108996036731</v>
      </c>
      <c r="I58" s="163">
        <v>5293.7698997982834</v>
      </c>
      <c r="J58" s="163">
        <v>1313.6910535748646</v>
      </c>
      <c r="K58" s="159">
        <f>SUM(Table2[[#This Row],[Residential]:[Energy Supply]])</f>
        <v>59981.919715017335</v>
      </c>
      <c r="L58" s="158">
        <f>IF(VLOOKUP('FIND YOUR GHG INVENTORY DATA'!B58,'2010 Census Population'!B:E,4,FALSE)="1",SUMIFS('2010 Census Population'!F:F,'2010 Census Population'!B:B,'FIND YOUR GHG INVENTORY DATA'!B58),VLOOKUP('FIND YOUR GHG INVENTORY DATA'!B58,'2010 Census Population'!B:F,5,FALSE))</f>
        <v>5232</v>
      </c>
      <c r="M58" s="162">
        <f t="shared" si="0"/>
        <v>11.464434196295363</v>
      </c>
      <c r="N58" s="171"/>
      <c r="O58" s="174"/>
      <c r="P58" s="174"/>
      <c r="Q58" s="174"/>
      <c r="R58" s="174"/>
      <c r="S58" s="174"/>
      <c r="T58" s="174"/>
      <c r="U58" s="174"/>
      <c r="V58" s="174"/>
      <c r="W58" s="174"/>
      <c r="X58" s="174"/>
      <c r="Y58" s="174"/>
      <c r="Z58" s="174"/>
      <c r="AA58" s="174"/>
      <c r="AB58" s="174"/>
      <c r="AC58" s="174"/>
    </row>
    <row r="59" spans="1:29" s="90" customFormat="1" x14ac:dyDescent="0.25">
      <c r="A59" s="177"/>
      <c r="B59" s="132" t="s">
        <v>119</v>
      </c>
      <c r="C59" s="163">
        <v>16916.103119958389</v>
      </c>
      <c r="D59" s="163">
        <v>11202.569152929918</v>
      </c>
      <c r="E59" s="163">
        <v>9110.9618805218743</v>
      </c>
      <c r="F59" s="163">
        <v>30120.192326309865</v>
      </c>
      <c r="G59" s="163">
        <v>4750.654274751354</v>
      </c>
      <c r="H59" s="163">
        <v>2019.5874053408993</v>
      </c>
      <c r="I59" s="163">
        <v>1494.9648344852858</v>
      </c>
      <c r="J59" s="163">
        <v>2756.2202533554555</v>
      </c>
      <c r="K59" s="159">
        <f>SUM(Table2[[#This Row],[Residential]:[Energy Supply]])</f>
        <v>78371.253247653047</v>
      </c>
      <c r="L59" s="158">
        <f>IF(VLOOKUP('FIND YOUR GHG INVENTORY DATA'!B59,'2010 Census Population'!B:E,4,FALSE)="1",SUMIFS('2010 Census Population'!F:F,'2010 Census Population'!B:B,'FIND YOUR GHG INVENTORY DATA'!B59),VLOOKUP('FIND YOUR GHG INVENTORY DATA'!B59,'2010 Census Population'!B:F,5,FALSE))</f>
        <v>5441</v>
      </c>
      <c r="M59" s="162">
        <f t="shared" si="0"/>
        <v>14.403832613058821</v>
      </c>
      <c r="N59" s="171"/>
      <c r="O59" s="174"/>
      <c r="P59" s="174"/>
      <c r="Q59" s="174"/>
      <c r="R59" s="174"/>
      <c r="S59" s="174"/>
      <c r="T59" s="174"/>
      <c r="U59" s="174"/>
      <c r="V59" s="174"/>
      <c r="W59" s="174"/>
      <c r="X59" s="174"/>
      <c r="Y59" s="174"/>
      <c r="Z59" s="174"/>
      <c r="AA59" s="174"/>
      <c r="AB59" s="174"/>
      <c r="AC59" s="174"/>
    </row>
    <row r="60" spans="1:29" s="90" customFormat="1" x14ac:dyDescent="0.25">
      <c r="A60" s="177"/>
      <c r="B60" s="132" t="s">
        <v>120</v>
      </c>
      <c r="C60" s="162">
        <v>2983.9537605084711</v>
      </c>
      <c r="D60" s="162">
        <v>1652.2576707931346</v>
      </c>
      <c r="E60" s="162">
        <v>171.88612851229297</v>
      </c>
      <c r="F60" s="162">
        <v>4340.0090475950446</v>
      </c>
      <c r="G60" s="163">
        <v>688.89289152339995</v>
      </c>
      <c r="H60" s="162">
        <v>292.86058864436126</v>
      </c>
      <c r="I60" s="162">
        <v>0</v>
      </c>
      <c r="J60" s="162">
        <v>495.71548919474571</v>
      </c>
      <c r="K60" s="159">
        <f>SUM(Table2[[#This Row],[Residential]:[Energy Supply]])</f>
        <v>10625.575576771451</v>
      </c>
      <c r="L60" s="158">
        <f>IF(VLOOKUP('FIND YOUR GHG INVENTORY DATA'!B60,'2010 Census Population'!B:E,4,FALSE)="1",SUMIFS('2010 Census Population'!F:F,'2010 Census Population'!B:B,'FIND YOUR GHG INVENTORY DATA'!B60),VLOOKUP('FIND YOUR GHG INVENTORY DATA'!B60,'2010 Census Population'!B:F,5,FALSE))</f>
        <v>819</v>
      </c>
      <c r="M60" s="162">
        <f t="shared" si="0"/>
        <v>12.973840753078695</v>
      </c>
      <c r="N60" s="171"/>
      <c r="O60" s="174"/>
      <c r="P60" s="174"/>
      <c r="Q60" s="174"/>
      <c r="R60" s="174"/>
      <c r="S60" s="174"/>
      <c r="T60" s="174"/>
      <c r="U60" s="174"/>
      <c r="V60" s="174"/>
      <c r="W60" s="174"/>
      <c r="X60" s="174"/>
      <c r="Y60" s="174"/>
      <c r="Z60" s="174"/>
      <c r="AA60" s="174"/>
      <c r="AB60" s="174"/>
      <c r="AC60" s="174"/>
    </row>
    <row r="61" spans="1:29" s="90" customFormat="1" x14ac:dyDescent="0.25">
      <c r="A61" s="177"/>
      <c r="B61" s="132" t="s">
        <v>121</v>
      </c>
      <c r="C61" s="163">
        <v>14599.163614696776</v>
      </c>
      <c r="D61" s="163">
        <v>14934.225160236738</v>
      </c>
      <c r="E61" s="163">
        <v>229.84056575368896</v>
      </c>
      <c r="F61" s="163">
        <v>22774.021309470863</v>
      </c>
      <c r="G61" s="163">
        <v>4608.3354644619831</v>
      </c>
      <c r="H61" s="163">
        <v>1959.0851544549287</v>
      </c>
      <c r="I61" s="163">
        <v>90.536987548773126</v>
      </c>
      <c r="J61" s="163">
        <v>2962.9676897579816</v>
      </c>
      <c r="K61" s="159">
        <f>SUM(Table2[[#This Row],[Residential]:[Energy Supply]])</f>
        <v>62158.175946381736</v>
      </c>
      <c r="L61" s="158">
        <f>IF(VLOOKUP('FIND YOUR GHG INVENTORY DATA'!B61,'2010 Census Population'!B:E,4,FALSE)="1",SUMIFS('2010 Census Population'!F:F,'2010 Census Population'!B:B,'FIND YOUR GHG INVENTORY DATA'!B61),VLOOKUP('FIND YOUR GHG INVENTORY DATA'!B61,'2010 Census Population'!B:F,5,FALSE))</f>
        <v>5278</v>
      </c>
      <c r="M61" s="163">
        <f t="shared" si="0"/>
        <v>11.77684273330461</v>
      </c>
      <c r="N61" s="171"/>
      <c r="O61" s="174"/>
      <c r="P61" s="174"/>
      <c r="Q61" s="174"/>
      <c r="R61" s="174"/>
      <c r="S61" s="174"/>
      <c r="T61" s="174"/>
      <c r="U61" s="174"/>
      <c r="V61" s="174"/>
      <c r="W61" s="174"/>
      <c r="X61" s="174"/>
      <c r="Y61" s="174"/>
      <c r="Z61" s="174"/>
      <c r="AA61" s="174"/>
      <c r="AB61" s="174"/>
      <c r="AC61" s="174"/>
    </row>
    <row r="62" spans="1:29" s="90" customFormat="1" x14ac:dyDescent="0.25">
      <c r="A62" s="177"/>
      <c r="B62" s="132" t="s">
        <v>122</v>
      </c>
      <c r="C62" s="162">
        <v>41396.096670923987</v>
      </c>
      <c r="D62" s="162">
        <v>26817.581408736667</v>
      </c>
      <c r="E62" s="162">
        <v>77360.37443767958</v>
      </c>
      <c r="F62" s="162">
        <v>79429.076771807173</v>
      </c>
      <c r="G62" s="163">
        <v>11692.843603651927</v>
      </c>
      <c r="H62" s="162">
        <v>4970.8352384350901</v>
      </c>
      <c r="I62" s="162">
        <v>0</v>
      </c>
      <c r="J62" s="162">
        <v>14760.108000889213</v>
      </c>
      <c r="K62" s="159">
        <f>SUM(Table2[[#This Row],[Residential]:[Energy Supply]])</f>
        <v>256426.91613212362</v>
      </c>
      <c r="L62" s="158">
        <f>IF(VLOOKUP('FIND YOUR GHG INVENTORY DATA'!B62,'2010 Census Population'!B:E,4,FALSE)="1",SUMIFS('2010 Census Population'!F:F,'2010 Census Population'!B:B,'FIND YOUR GHG INVENTORY DATA'!B62),VLOOKUP('FIND YOUR GHG INVENTORY DATA'!B62,'2010 Census Population'!B:F,5,FALSE))</f>
        <v>13392</v>
      </c>
      <c r="M62" s="162">
        <f t="shared" si="0"/>
        <v>19.147768528384379</v>
      </c>
      <c r="N62" s="171"/>
      <c r="O62" s="174"/>
      <c r="P62" s="174"/>
      <c r="Q62" s="174"/>
      <c r="R62" s="174"/>
      <c r="S62" s="174"/>
      <c r="T62" s="174"/>
      <c r="U62" s="174"/>
      <c r="V62" s="174"/>
      <c r="W62" s="174"/>
      <c r="X62" s="174"/>
      <c r="Y62" s="174"/>
      <c r="Z62" s="174"/>
      <c r="AA62" s="174"/>
      <c r="AB62" s="174"/>
      <c r="AC62" s="174"/>
    </row>
    <row r="63" spans="1:29" s="90" customFormat="1" x14ac:dyDescent="0.25">
      <c r="A63" s="177"/>
      <c r="B63" s="132" t="s">
        <v>123</v>
      </c>
      <c r="C63" s="163">
        <v>20961.014263982444</v>
      </c>
      <c r="D63" s="163">
        <v>6624.2103029018472</v>
      </c>
      <c r="E63" s="163">
        <v>888.91075254477732</v>
      </c>
      <c r="F63" s="163">
        <v>37433.721236841724</v>
      </c>
      <c r="G63" s="163">
        <v>5827.2131280445774</v>
      </c>
      <c r="H63" s="163">
        <v>2477.2516712452052</v>
      </c>
      <c r="I63" s="163">
        <v>1713.5895671542294</v>
      </c>
      <c r="J63" s="163">
        <v>1626.7799181225223</v>
      </c>
      <c r="K63" s="159">
        <f>SUM(Table2[[#This Row],[Residential]:[Energy Supply]])</f>
        <v>77552.690840837327</v>
      </c>
      <c r="L63" s="158">
        <f>IF(VLOOKUP('FIND YOUR GHG INVENTORY DATA'!B63,'2010 Census Population'!B:E,4,FALSE)="1",SUMIFS('2010 Census Population'!F:F,'2010 Census Population'!B:B,'FIND YOUR GHG INVENTORY DATA'!B63),VLOOKUP('FIND YOUR GHG INVENTORY DATA'!B63,'2010 Census Population'!B:F,5,FALSE))</f>
        <v>6674</v>
      </c>
      <c r="M63" s="162">
        <f t="shared" si="0"/>
        <v>11.620121492483866</v>
      </c>
      <c r="N63" s="171"/>
      <c r="O63" s="174"/>
      <c r="P63" s="174"/>
      <c r="Q63" s="174"/>
      <c r="R63" s="174"/>
      <c r="S63" s="174"/>
      <c r="T63" s="174"/>
      <c r="U63" s="174"/>
      <c r="V63" s="174"/>
      <c r="W63" s="174"/>
      <c r="X63" s="174"/>
      <c r="Y63" s="174"/>
      <c r="Z63" s="174"/>
      <c r="AA63" s="174"/>
      <c r="AB63" s="174"/>
      <c r="AC63" s="174"/>
    </row>
    <row r="64" spans="1:29" s="90" customFormat="1" x14ac:dyDescent="0.25">
      <c r="A64" s="177"/>
      <c r="B64" s="132" t="s">
        <v>124</v>
      </c>
      <c r="C64" s="162">
        <v>46359.402180077079</v>
      </c>
      <c r="D64" s="162">
        <v>48583.48809504255</v>
      </c>
      <c r="E64" s="162">
        <v>1989.318497906374</v>
      </c>
      <c r="F64" s="162">
        <v>87744.953426025662</v>
      </c>
      <c r="G64" s="163">
        <v>13248.746179944321</v>
      </c>
      <c r="H64" s="162">
        <v>5632.2770241945982</v>
      </c>
      <c r="I64" s="162">
        <v>0</v>
      </c>
      <c r="J64" s="162">
        <v>9870.7508528215549</v>
      </c>
      <c r="K64" s="159">
        <f>SUM(Table2[[#This Row],[Residential]:[Energy Supply]])</f>
        <v>213428.93625601212</v>
      </c>
      <c r="L64" s="158">
        <f>IF(VLOOKUP('FIND YOUR GHG INVENTORY DATA'!B64,'2010 Census Population'!B:E,4,FALSE)="1",SUMIFS('2010 Census Population'!F:F,'2010 Census Population'!B:B,'FIND YOUR GHG INVENTORY DATA'!B64),VLOOKUP('FIND YOUR GHG INVENTORY DATA'!B64,'2010 Census Population'!B:F,5,FALSE))</f>
        <v>15174</v>
      </c>
      <c r="M64" s="162">
        <f t="shared" si="0"/>
        <v>14.065436684856474</v>
      </c>
      <c r="N64" s="171"/>
      <c r="O64" s="174"/>
      <c r="P64" s="174"/>
      <c r="Q64" s="174"/>
      <c r="R64" s="174"/>
      <c r="S64" s="174"/>
      <c r="T64" s="174"/>
      <c r="U64" s="174"/>
      <c r="V64" s="174"/>
      <c r="W64" s="174"/>
      <c r="X64" s="174"/>
      <c r="Y64" s="174"/>
      <c r="Z64" s="174"/>
      <c r="AA64" s="174"/>
      <c r="AB64" s="174"/>
      <c r="AC64" s="174"/>
    </row>
    <row r="65" spans="1:29" s="90" customFormat="1" x14ac:dyDescent="0.25">
      <c r="A65" s="177"/>
      <c r="B65" s="132" t="s">
        <v>125</v>
      </c>
      <c r="C65" s="163">
        <v>16876.335233070131</v>
      </c>
      <c r="D65" s="163">
        <v>13073.185460895507</v>
      </c>
      <c r="E65" s="163">
        <v>36451.933994766478</v>
      </c>
      <c r="F65" s="163">
        <v>31624.613881884146</v>
      </c>
      <c r="G65" s="163">
        <v>5113.8728335266833</v>
      </c>
      <c r="H65" s="163">
        <v>2173.9980579087755</v>
      </c>
      <c r="I65" s="163">
        <v>730.69521067089272</v>
      </c>
      <c r="J65" s="163">
        <v>5787.0529135312918</v>
      </c>
      <c r="K65" s="159">
        <f>SUM(Table2[[#This Row],[Residential]:[Energy Supply]])</f>
        <v>111831.6875862539</v>
      </c>
      <c r="L65" s="158">
        <f>IF(VLOOKUP('FIND YOUR GHG INVENTORY DATA'!B65,'2010 Census Population'!B:E,4,FALSE)="1",SUMIFS('2010 Census Population'!F:F,'2010 Census Population'!B:B,'FIND YOUR GHG INVENTORY DATA'!B65),VLOOKUP('FIND YOUR GHG INVENTORY DATA'!B65,'2010 Census Population'!B:F,5,FALSE))</f>
        <v>5857</v>
      </c>
      <c r="M65" s="162">
        <f t="shared" si="0"/>
        <v>19.093680653278795</v>
      </c>
      <c r="N65" s="171"/>
      <c r="O65" s="174"/>
      <c r="P65" s="174"/>
      <c r="Q65" s="174"/>
      <c r="R65" s="174"/>
      <c r="S65" s="174"/>
      <c r="T65" s="174"/>
      <c r="U65" s="174"/>
      <c r="V65" s="174"/>
      <c r="W65" s="174"/>
      <c r="X65" s="174"/>
      <c r="Y65" s="174"/>
      <c r="Z65" s="174"/>
      <c r="AA65" s="174"/>
      <c r="AB65" s="174"/>
      <c r="AC65" s="174"/>
    </row>
    <row r="66" spans="1:29" s="90" customFormat="1" x14ac:dyDescent="0.25">
      <c r="A66" s="177"/>
      <c r="B66" s="132" t="s">
        <v>126</v>
      </c>
      <c r="C66" s="163">
        <v>6743.6462417194434</v>
      </c>
      <c r="D66" s="163">
        <v>4476.0850738869822</v>
      </c>
      <c r="E66" s="163">
        <v>0</v>
      </c>
      <c r="F66" s="163">
        <v>13796.772127799088</v>
      </c>
      <c r="G66" s="163">
        <v>2401.957344208965</v>
      </c>
      <c r="H66" s="163">
        <v>1021.1146759957387</v>
      </c>
      <c r="I66" s="163">
        <v>10680.459601577151</v>
      </c>
      <c r="J66" s="163">
        <v>630.25793408999584</v>
      </c>
      <c r="K66" s="159">
        <f>SUM(Table2[[#This Row],[Residential]:[Energy Supply]])</f>
        <v>39750.292999277364</v>
      </c>
      <c r="L66" s="158">
        <f>IF(VLOOKUP('FIND YOUR GHG INVENTORY DATA'!B66,'2010 Census Population'!B:E,4,FALSE)="1",SUMIFS('2010 Census Population'!F:F,'2010 Census Population'!B:B,'FIND YOUR GHG INVENTORY DATA'!B66),VLOOKUP('FIND YOUR GHG INVENTORY DATA'!B66,'2010 Census Population'!B:F,5,FALSE))</f>
        <v>2751</v>
      </c>
      <c r="M66" s="162">
        <f t="shared" si="0"/>
        <v>14.449397673310566</v>
      </c>
      <c r="N66" s="171"/>
      <c r="O66" s="174"/>
      <c r="P66" s="174"/>
      <c r="Q66" s="174"/>
      <c r="R66" s="174"/>
      <c r="S66" s="174"/>
      <c r="T66" s="174"/>
      <c r="U66" s="174"/>
      <c r="V66" s="174"/>
      <c r="W66" s="174"/>
      <c r="X66" s="174"/>
      <c r="Y66" s="174"/>
      <c r="Z66" s="174"/>
      <c r="AA66" s="174"/>
      <c r="AB66" s="174"/>
      <c r="AC66" s="174"/>
    </row>
    <row r="67" spans="1:29" s="90" customFormat="1" x14ac:dyDescent="0.25">
      <c r="A67" s="177"/>
      <c r="B67" s="132" t="s">
        <v>127</v>
      </c>
      <c r="C67" s="162">
        <v>1076.4373179735785</v>
      </c>
      <c r="D67" s="162">
        <v>573.80479965513655</v>
      </c>
      <c r="E67" s="162">
        <v>0</v>
      </c>
      <c r="F67" s="162">
        <v>1725.571345387596</v>
      </c>
      <c r="G67" s="163">
        <v>279.39889136563744</v>
      </c>
      <c r="H67" s="162">
        <v>118.77742505221242</v>
      </c>
      <c r="I67" s="162">
        <v>0</v>
      </c>
      <c r="J67" s="162">
        <v>89.984358250024229</v>
      </c>
      <c r="K67" s="159">
        <f>SUM(Table2[[#This Row],[Residential]:[Energy Supply]])</f>
        <v>3863.9741376841857</v>
      </c>
      <c r="L67" s="158">
        <f>IF(VLOOKUP('FIND YOUR GHG INVENTORY DATA'!B67,'2010 Census Population'!B:E,4,FALSE)="1",SUMIFS('2010 Census Population'!F:F,'2010 Census Population'!B:B,'FIND YOUR GHG INVENTORY DATA'!B67),VLOOKUP('FIND YOUR GHG INVENTORY DATA'!B67,'2010 Census Population'!B:F,5,FALSE))</f>
        <v>320</v>
      </c>
      <c r="M67" s="162">
        <f t="shared" si="0"/>
        <v>12.07491918026308</v>
      </c>
      <c r="N67" s="171"/>
      <c r="O67" s="174"/>
      <c r="P67" s="174"/>
      <c r="Q67" s="174"/>
      <c r="R67" s="174"/>
      <c r="S67" s="174"/>
      <c r="T67" s="174"/>
      <c r="U67" s="174"/>
      <c r="V67" s="174"/>
      <c r="W67" s="174"/>
      <c r="X67" s="174"/>
      <c r="Y67" s="174"/>
      <c r="Z67" s="174"/>
      <c r="AA67" s="174"/>
      <c r="AB67" s="174"/>
      <c r="AC67" s="174"/>
    </row>
    <row r="68" spans="1:29" s="90" customFormat="1" x14ac:dyDescent="0.25">
      <c r="A68" s="177"/>
      <c r="B68" s="132" t="s">
        <v>128</v>
      </c>
      <c r="C68" s="163">
        <v>14398.255883390591</v>
      </c>
      <c r="D68" s="163">
        <v>3736.5687722895286</v>
      </c>
      <c r="E68" s="163">
        <v>113.72790349658239</v>
      </c>
      <c r="F68" s="163">
        <v>28064.953495313235</v>
      </c>
      <c r="G68" s="163">
        <v>4694.7744964782269</v>
      </c>
      <c r="H68" s="163">
        <v>1995.8319203304568</v>
      </c>
      <c r="I68" s="163">
        <v>2592.4743385642078</v>
      </c>
      <c r="J68" s="163">
        <v>686.27109990822794</v>
      </c>
      <c r="K68" s="159">
        <f>SUM(Table2[[#This Row],[Residential]:[Energy Supply]])</f>
        <v>56282.857909771054</v>
      </c>
      <c r="L68" s="158">
        <f>IF(VLOOKUP('FIND YOUR GHG INVENTORY DATA'!B68,'2010 Census Population'!B:E,4,FALSE)="1",SUMIFS('2010 Census Population'!F:F,'2010 Census Population'!B:B,'FIND YOUR GHG INVENTORY DATA'!B68),VLOOKUP('FIND YOUR GHG INVENTORY DATA'!B68,'2010 Census Population'!B:F,5,FALSE))</f>
        <v>5377</v>
      </c>
      <c r="M68" s="162">
        <f t="shared" si="0"/>
        <v>10.467334556401536</v>
      </c>
      <c r="N68" s="171"/>
      <c r="O68" s="174"/>
      <c r="P68" s="174"/>
      <c r="Q68" s="174"/>
      <c r="R68" s="174"/>
      <c r="S68" s="174"/>
      <c r="T68" s="174"/>
      <c r="U68" s="174"/>
      <c r="V68" s="174"/>
      <c r="W68" s="174"/>
      <c r="X68" s="174"/>
      <c r="Y68" s="174"/>
      <c r="Z68" s="174"/>
      <c r="AA68" s="174"/>
      <c r="AB68" s="174"/>
      <c r="AC68" s="174"/>
    </row>
    <row r="69" spans="1:29" s="90" customFormat="1" x14ac:dyDescent="0.25">
      <c r="A69" s="177"/>
      <c r="B69" s="132" t="s">
        <v>129</v>
      </c>
      <c r="C69" s="163">
        <v>4114.0627072684674</v>
      </c>
      <c r="D69" s="163">
        <v>2706.6431223183272</v>
      </c>
      <c r="E69" s="163">
        <v>0</v>
      </c>
      <c r="F69" s="163">
        <v>8646.0127095846183</v>
      </c>
      <c r="G69" s="163">
        <v>1459.8592073854556</v>
      </c>
      <c r="H69" s="163">
        <v>620.61204589780994</v>
      </c>
      <c r="I69" s="163">
        <v>3926.7485053051723</v>
      </c>
      <c r="J69" s="163">
        <v>397.23571500948248</v>
      </c>
      <c r="K69" s="159">
        <f>SUM(Table2[[#This Row],[Residential]:[Energy Supply]])</f>
        <v>21871.174012769334</v>
      </c>
      <c r="L69" s="158">
        <f>IF(VLOOKUP('FIND YOUR GHG INVENTORY DATA'!B69,'2010 Census Population'!B:E,4,FALSE)="1",SUMIFS('2010 Census Population'!F:F,'2010 Census Population'!B:B,'FIND YOUR GHG INVENTORY DATA'!B69),VLOOKUP('FIND YOUR GHG INVENTORY DATA'!B69,'2010 Census Population'!B:F,5,FALSE))</f>
        <v>1672</v>
      </c>
      <c r="M69" s="162">
        <f t="shared" si="0"/>
        <v>13.080845701417065</v>
      </c>
      <c r="N69" s="171"/>
      <c r="O69" s="174"/>
      <c r="P69" s="174"/>
      <c r="Q69" s="174"/>
      <c r="R69" s="174"/>
      <c r="S69" s="174"/>
      <c r="T69" s="174"/>
      <c r="U69" s="174"/>
      <c r="V69" s="174"/>
      <c r="W69" s="174"/>
      <c r="X69" s="174"/>
      <c r="Y69" s="174"/>
      <c r="Z69" s="174"/>
      <c r="AA69" s="174"/>
      <c r="AB69" s="174"/>
      <c r="AC69" s="174"/>
    </row>
    <row r="70" spans="1:29" s="90" customFormat="1" x14ac:dyDescent="0.25">
      <c r="A70" s="177"/>
      <c r="B70" s="132" t="s">
        <v>130</v>
      </c>
      <c r="C70" s="162">
        <v>5508.5779267700809</v>
      </c>
      <c r="D70" s="162">
        <v>1179.5985422687463</v>
      </c>
      <c r="E70" s="162">
        <v>211.00894736045836</v>
      </c>
      <c r="F70" s="162">
        <v>8455.3101706018097</v>
      </c>
      <c r="G70" s="163">
        <v>1432.7924397844097</v>
      </c>
      <c r="H70" s="162">
        <v>609.10548284587685</v>
      </c>
      <c r="I70" s="162">
        <v>0</v>
      </c>
      <c r="J70" s="162">
        <v>713.11559758420981</v>
      </c>
      <c r="K70" s="159">
        <f>SUM(Table2[[#This Row],[Residential]:[Energy Supply]])</f>
        <v>18109.509107215592</v>
      </c>
      <c r="L70" s="158">
        <f>IF(VLOOKUP('FIND YOUR GHG INVENTORY DATA'!B70,'2010 Census Population'!B:E,4,FALSE)="1",SUMIFS('2010 Census Population'!F:F,'2010 Census Population'!B:B,'FIND YOUR GHG INVENTORY DATA'!B70),VLOOKUP('FIND YOUR GHG INVENTORY DATA'!B70,'2010 Census Population'!B:F,5,FALSE))</f>
        <v>1641</v>
      </c>
      <c r="M70" s="162">
        <f t="shared" si="0"/>
        <v>11.035654544311756</v>
      </c>
      <c r="N70" s="171"/>
      <c r="O70" s="174"/>
      <c r="P70" s="174"/>
      <c r="Q70" s="174"/>
      <c r="R70" s="174"/>
      <c r="S70" s="174"/>
      <c r="T70" s="174"/>
      <c r="U70" s="174"/>
      <c r="V70" s="174"/>
      <c r="W70" s="174"/>
      <c r="X70" s="174"/>
      <c r="Y70" s="174"/>
      <c r="Z70" s="174"/>
      <c r="AA70" s="174"/>
      <c r="AB70" s="174"/>
      <c r="AC70" s="174"/>
    </row>
    <row r="71" spans="1:29" s="90" customFormat="1" x14ac:dyDescent="0.25">
      <c r="A71" s="177"/>
      <c r="B71" s="132" t="s">
        <v>131</v>
      </c>
      <c r="C71" s="163">
        <v>7449.7494278598679</v>
      </c>
      <c r="D71" s="163">
        <v>2462.3207172204111</v>
      </c>
      <c r="E71" s="163">
        <v>173.99682398728442</v>
      </c>
      <c r="F71" s="163">
        <v>11959.274416127551</v>
      </c>
      <c r="G71" s="163">
        <v>2101.6035359909042</v>
      </c>
      <c r="H71" s="163">
        <v>893.42894406461028</v>
      </c>
      <c r="I71" s="163">
        <v>4827.144889862423</v>
      </c>
      <c r="J71" s="163">
        <v>664.24075174315863</v>
      </c>
      <c r="K71" s="159">
        <f>SUM(Table2[[#This Row],[Residential]:[Energy Supply]])</f>
        <v>30531.759506856211</v>
      </c>
      <c r="L71" s="158">
        <f>IF(VLOOKUP('FIND YOUR GHG INVENTORY DATA'!B71,'2010 Census Population'!B:E,4,FALSE)="1",SUMIFS('2010 Census Population'!F:F,'2010 Census Population'!B:B,'FIND YOUR GHG INVENTORY DATA'!B71),VLOOKUP('FIND YOUR GHG INVENTORY DATA'!B71,'2010 Census Population'!B:F,5,FALSE))</f>
        <v>2407</v>
      </c>
      <c r="M71" s="162">
        <f t="shared" si="0"/>
        <v>12.684569799275534</v>
      </c>
      <c r="N71" s="171"/>
      <c r="O71" s="174"/>
      <c r="P71" s="174"/>
      <c r="Q71" s="174"/>
      <c r="R71" s="174"/>
      <c r="S71" s="174"/>
      <c r="T71" s="174"/>
      <c r="U71" s="174"/>
      <c r="V71" s="174"/>
      <c r="W71" s="174"/>
      <c r="X71" s="174"/>
      <c r="Y71" s="174"/>
      <c r="Z71" s="174"/>
      <c r="AA71" s="174"/>
      <c r="AB71" s="174"/>
      <c r="AC71" s="174"/>
    </row>
    <row r="72" spans="1:29" s="90" customFormat="1" x14ac:dyDescent="0.25">
      <c r="A72" s="177"/>
      <c r="B72" s="132" t="s">
        <v>132</v>
      </c>
      <c r="C72" s="163">
        <v>7988.3495989030653</v>
      </c>
      <c r="D72" s="163">
        <v>6605.923897382233</v>
      </c>
      <c r="E72" s="163">
        <v>68.563559461819082</v>
      </c>
      <c r="F72" s="163">
        <v>15754.384952358785</v>
      </c>
      <c r="G72" s="163">
        <v>2572.2160436349</v>
      </c>
      <c r="H72" s="163">
        <v>1093.4946693869306</v>
      </c>
      <c r="I72" s="163">
        <v>5559.8210709190771</v>
      </c>
      <c r="J72" s="163">
        <v>855.48560060505952</v>
      </c>
      <c r="K72" s="159">
        <f>SUM(Table2[[#This Row],[Residential]:[Energy Supply]])</f>
        <v>40498.239392651871</v>
      </c>
      <c r="L72" s="158">
        <f>IF(VLOOKUP('FIND YOUR GHG INVENTORY DATA'!B72,'2010 Census Population'!B:E,4,FALSE)="1",SUMIFS('2010 Census Population'!F:F,'2010 Census Population'!B:B,'FIND YOUR GHG INVENTORY DATA'!B72),VLOOKUP('FIND YOUR GHG INVENTORY DATA'!B72,'2010 Census Population'!B:F,5,FALSE))</f>
        <v>2946</v>
      </c>
      <c r="M72" s="162">
        <f t="shared" si="0"/>
        <v>13.746856548761667</v>
      </c>
      <c r="N72" s="171"/>
      <c r="O72" s="174"/>
      <c r="P72" s="174"/>
      <c r="Q72" s="174"/>
      <c r="R72" s="174"/>
      <c r="S72" s="174"/>
      <c r="T72" s="174"/>
      <c r="U72" s="174"/>
      <c r="V72" s="174"/>
      <c r="W72" s="174"/>
      <c r="X72" s="174"/>
      <c r="Y72" s="174"/>
      <c r="Z72" s="174"/>
      <c r="AA72" s="174"/>
      <c r="AB72" s="174"/>
      <c r="AC72" s="174"/>
    </row>
    <row r="73" spans="1:29" s="90" customFormat="1" x14ac:dyDescent="0.25">
      <c r="A73" s="177"/>
      <c r="B73" s="122" t="s">
        <v>133</v>
      </c>
      <c r="C73" s="163">
        <v>174572.59439852086</v>
      </c>
      <c r="D73" s="163">
        <v>111426.16789918786</v>
      </c>
      <c r="E73" s="163">
        <v>85814.296405358196</v>
      </c>
      <c r="F73" s="163">
        <v>335162.92527948006</v>
      </c>
      <c r="G73" s="163">
        <v>49196.906040275651</v>
      </c>
      <c r="H73" s="163">
        <v>20914.477474974879</v>
      </c>
      <c r="I73" s="163">
        <v>1167.037728293913</v>
      </c>
      <c r="J73" s="163">
        <v>37175.800669022668</v>
      </c>
      <c r="K73" s="159">
        <f>SUM(Table2[[#This Row],[Residential]:[Energy Supply]])</f>
        <v>815430.20589511422</v>
      </c>
      <c r="L73" s="158">
        <f>IF(VLOOKUP('FIND YOUR GHG INVENTORY DATA'!B73,'2010 Census Population'!B:E,4,FALSE)="1",SUMIFS('2010 Census Population'!F:F,'2010 Census Population'!B:B,'FIND YOUR GHG INVENTORY DATA'!B73),VLOOKUP('FIND YOUR GHG INVENTORY DATA'!B73,'2010 Census Population'!B:F,5,FALSE))</f>
        <v>56346</v>
      </c>
      <c r="M73" s="163">
        <f t="shared" si="0"/>
        <v>14.471838389506162</v>
      </c>
      <c r="N73" s="171"/>
      <c r="O73" s="174"/>
      <c r="P73" s="174"/>
      <c r="Q73" s="174"/>
      <c r="R73" s="174"/>
      <c r="S73" s="174"/>
      <c r="T73" s="174"/>
      <c r="U73" s="174"/>
      <c r="V73" s="174"/>
      <c r="W73" s="174"/>
      <c r="X73" s="174"/>
      <c r="Y73" s="174"/>
      <c r="Z73" s="174"/>
      <c r="AA73" s="174"/>
      <c r="AB73" s="174"/>
      <c r="AC73" s="174"/>
    </row>
    <row r="74" spans="1:29" s="90" customFormat="1" x14ac:dyDescent="0.25">
      <c r="A74" s="177"/>
      <c r="B74" s="132" t="s">
        <v>134</v>
      </c>
      <c r="C74" s="163">
        <v>66785.75149562498</v>
      </c>
      <c r="D74" s="163">
        <v>78630.151467585994</v>
      </c>
      <c r="E74" s="163">
        <v>10025.712751557014</v>
      </c>
      <c r="F74" s="163">
        <v>108602.57908904974</v>
      </c>
      <c r="G74" s="163">
        <v>24484.947220520538</v>
      </c>
      <c r="H74" s="163">
        <v>10408.985408559978</v>
      </c>
      <c r="I74" s="163">
        <v>1186.6343552425294</v>
      </c>
      <c r="J74" s="163">
        <v>14494.555173689147</v>
      </c>
      <c r="K74" s="159">
        <f>SUM(Table2[[#This Row],[Residential]:[Energy Supply]])</f>
        <v>314619.3169618299</v>
      </c>
      <c r="L74" s="158">
        <f>IF(VLOOKUP('FIND YOUR GHG INVENTORY DATA'!B74,'2010 Census Population'!B:E,4,FALSE)="1",SUMIFS('2010 Census Population'!F:F,'2010 Census Population'!B:B,'FIND YOUR GHG INVENTORY DATA'!B74),VLOOKUP('FIND YOUR GHG INVENTORY DATA'!B74,'2010 Census Population'!B:F,5,FALSE))</f>
        <v>28043</v>
      </c>
      <c r="M74" s="162">
        <f t="shared" si="0"/>
        <v>11.219174730300963</v>
      </c>
      <c r="N74" s="171"/>
      <c r="O74" s="174"/>
      <c r="P74" s="174"/>
      <c r="Q74" s="174"/>
      <c r="R74" s="174"/>
      <c r="S74" s="174"/>
      <c r="T74" s="174"/>
      <c r="U74" s="174"/>
      <c r="V74" s="174"/>
      <c r="W74" s="174"/>
      <c r="X74" s="174"/>
      <c r="Y74" s="174"/>
      <c r="Z74" s="174"/>
      <c r="AA74" s="174"/>
      <c r="AB74" s="174"/>
      <c r="AC74" s="174"/>
    </row>
    <row r="75" spans="1:29" s="90" customFormat="1" x14ac:dyDescent="0.25">
      <c r="A75" s="177"/>
      <c r="B75" s="132" t="s">
        <v>135</v>
      </c>
      <c r="C75" s="162">
        <v>2926.4158455229781</v>
      </c>
      <c r="D75" s="162">
        <v>3232.2611376970963</v>
      </c>
      <c r="E75" s="162">
        <v>0</v>
      </c>
      <c r="F75" s="162">
        <v>5407.3657957244104</v>
      </c>
      <c r="G75" s="163">
        <v>841.68916023898294</v>
      </c>
      <c r="H75" s="162">
        <v>357.81699296978991</v>
      </c>
      <c r="I75" s="162">
        <v>0</v>
      </c>
      <c r="J75" s="162">
        <v>376.84776973213894</v>
      </c>
      <c r="K75" s="159">
        <f>SUM(Table2[[#This Row],[Residential]:[Energy Supply]])</f>
        <v>13142.396701885396</v>
      </c>
      <c r="L75" s="158">
        <f>IF(VLOOKUP('FIND YOUR GHG INVENTORY DATA'!B75,'2010 Census Population'!B:E,4,FALSE)="1",SUMIFS('2010 Census Population'!F:F,'2010 Census Population'!B:B,'FIND YOUR GHG INVENTORY DATA'!B75),VLOOKUP('FIND YOUR GHG INVENTORY DATA'!B75,'2010 Census Population'!B:F,5,FALSE))</f>
        <v>964</v>
      </c>
      <c r="M75" s="162">
        <f t="shared" si="0"/>
        <v>13.633191599466178</v>
      </c>
      <c r="N75" s="171"/>
      <c r="O75" s="174"/>
      <c r="P75" s="174"/>
      <c r="Q75" s="174"/>
      <c r="R75" s="174"/>
      <c r="S75" s="174"/>
      <c r="T75" s="174"/>
      <c r="U75" s="174"/>
      <c r="V75" s="174"/>
      <c r="W75" s="174"/>
      <c r="X75" s="174"/>
      <c r="Y75" s="174"/>
      <c r="Z75" s="174"/>
      <c r="AA75" s="174"/>
      <c r="AB75" s="174"/>
      <c r="AC75" s="174"/>
    </row>
    <row r="76" spans="1:29" s="90" customFormat="1" x14ac:dyDescent="0.25">
      <c r="A76" s="177"/>
      <c r="B76" s="132" t="s">
        <v>136</v>
      </c>
      <c r="C76" s="163">
        <v>16287.866260638937</v>
      </c>
      <c r="D76" s="163">
        <v>3478.0104736778403</v>
      </c>
      <c r="E76" s="163">
        <v>139.80520565534772</v>
      </c>
      <c r="F76" s="163">
        <v>32674.689546647835</v>
      </c>
      <c r="G76" s="163">
        <v>5477.964513837529</v>
      </c>
      <c r="H76" s="163">
        <v>2328.7798899299396</v>
      </c>
      <c r="I76" s="163">
        <v>3016.2703829188476</v>
      </c>
      <c r="J76" s="163">
        <v>530.09986023990871</v>
      </c>
      <c r="K76" s="159">
        <f>SUM(Table2[[#This Row],[Residential]:[Energy Supply]])</f>
        <v>63933.486133546183</v>
      </c>
      <c r="L76" s="158">
        <f>IF(VLOOKUP('FIND YOUR GHG INVENTORY DATA'!B76,'2010 Census Population'!B:E,4,FALSE)="1",SUMIFS('2010 Census Population'!F:F,'2010 Census Population'!B:B,'FIND YOUR GHG INVENTORY DATA'!B76),VLOOKUP('FIND YOUR GHG INVENTORY DATA'!B76,'2010 Census Population'!B:F,5,FALSE))</f>
        <v>6274</v>
      </c>
      <c r="M76" s="162">
        <f t="shared" si="0"/>
        <v>10.190227308502738</v>
      </c>
      <c r="N76" s="171"/>
      <c r="O76" s="174"/>
      <c r="P76" s="174"/>
      <c r="Q76" s="174"/>
      <c r="R76" s="174"/>
      <c r="S76" s="174"/>
      <c r="T76" s="174"/>
      <c r="U76" s="174"/>
      <c r="V76" s="174"/>
      <c r="W76" s="174"/>
      <c r="X76" s="174"/>
      <c r="Y76" s="174"/>
      <c r="Z76" s="174"/>
      <c r="AA76" s="174"/>
      <c r="AB76" s="174"/>
      <c r="AC76" s="174"/>
    </row>
    <row r="77" spans="1:29" s="90" customFormat="1" ht="15.75" thickBot="1" x14ac:dyDescent="0.3">
      <c r="A77" s="177"/>
      <c r="B77" s="122" t="s">
        <v>137</v>
      </c>
      <c r="C77" s="187">
        <v>2896.0827211288251</v>
      </c>
      <c r="D77" s="187">
        <v>2371.4124233469911</v>
      </c>
      <c r="E77" s="187">
        <v>85.562601513094322</v>
      </c>
      <c r="F77" s="187">
        <v>5592.6373392743944</v>
      </c>
      <c r="G77" s="189">
        <v>799.77932653413723</v>
      </c>
      <c r="H77" s="187">
        <v>340.00037921195803</v>
      </c>
      <c r="I77" s="187">
        <v>0</v>
      </c>
      <c r="J77" s="187">
        <v>304.02953338765536</v>
      </c>
      <c r="K77" s="159">
        <f>SUM(Table2[[#This Row],[Residential]:[Energy Supply]])</f>
        <v>12389.504324397056</v>
      </c>
      <c r="L77" s="158">
        <f>IF(VLOOKUP('FIND YOUR GHG INVENTORY DATA'!B77,'2010 Census Population'!B:E,4,FALSE)="1",SUMIFS('2010 Census Population'!F:F,'2010 Census Population'!B:B,'FIND YOUR GHG INVENTORY DATA'!B77),VLOOKUP('FIND YOUR GHG INVENTORY DATA'!B77,'2010 Census Population'!B:F,5,FALSE))</f>
        <v>916</v>
      </c>
      <c r="M77" s="162">
        <f t="shared" si="0"/>
        <v>13.525659742791545</v>
      </c>
      <c r="N77" s="171"/>
      <c r="O77" s="174"/>
      <c r="P77" s="174"/>
      <c r="Q77" s="174"/>
      <c r="R77" s="174"/>
      <c r="S77" s="174"/>
      <c r="T77" s="174"/>
      <c r="U77" s="174"/>
      <c r="V77" s="174"/>
      <c r="W77" s="174"/>
      <c r="X77" s="174"/>
      <c r="Y77" s="174"/>
      <c r="Z77" s="174"/>
      <c r="AA77" s="174"/>
      <c r="AB77" s="174"/>
      <c r="AC77" s="174"/>
    </row>
    <row r="78" spans="1:29" s="90" customFormat="1" x14ac:dyDescent="0.25">
      <c r="A78" s="177"/>
      <c r="B78" s="178" t="s">
        <v>138</v>
      </c>
      <c r="C78" s="158">
        <f>'Chemung Roll Up'!$D$15</f>
        <v>281429.3395560495</v>
      </c>
      <c r="D78" s="158">
        <f>'Chemung Roll Up'!$D$23</f>
        <v>210072.88337176756</v>
      </c>
      <c r="E78" s="158">
        <f>'Chemung Roll Up'!$D$31</f>
        <v>218329.90337131239</v>
      </c>
      <c r="F78" s="158">
        <f>'Chemung Roll Up'!$D$57</f>
        <v>429744.92083280219</v>
      </c>
      <c r="G78" s="172">
        <f>'Chemung Roll Up'!$D$71</f>
        <v>34073.694705895556</v>
      </c>
      <c r="H78" s="158">
        <f>'Chemung Roll Up'!$D$45</f>
        <v>58124.370835587593</v>
      </c>
      <c r="I78" s="158">
        <f>'Chemung Roll Up'!$D$76</f>
        <v>27598.662765700486</v>
      </c>
      <c r="J78" s="176">
        <f>'Chemung Roll Up'!$D$40</f>
        <v>71550.657519802815</v>
      </c>
      <c r="K78" s="159">
        <f>SUM(Table2[[#This Row],[Residential]:[Energy Supply]])</f>
        <v>1330924.4329589182</v>
      </c>
      <c r="L78" s="158">
        <f>IF(VLOOKUP('FIND YOUR GHG INVENTORY DATA'!B78,'2010 Census Population'!B:E,4,FALSE)="1",SUMIFS('2010 Census Population'!F:F,'2010 Census Population'!B:B,'FIND YOUR GHG INVENTORY DATA'!B78),VLOOKUP('FIND YOUR GHG INVENTORY DATA'!B78,'2010 Census Population'!B:F,5,FALSE))</f>
        <v>88830</v>
      </c>
      <c r="M78" s="175">
        <f t="shared" si="0"/>
        <v>14.982825993008197</v>
      </c>
      <c r="N78" s="171"/>
      <c r="O78" s="174"/>
      <c r="P78" s="174"/>
      <c r="Q78" s="174"/>
      <c r="R78" s="174"/>
      <c r="S78" s="174"/>
      <c r="T78" s="174"/>
      <c r="U78" s="174"/>
      <c r="V78" s="174"/>
      <c r="W78" s="174"/>
      <c r="X78" s="174"/>
      <c r="Y78" s="174"/>
      <c r="Z78" s="174"/>
      <c r="AA78" s="174"/>
      <c r="AB78" s="174"/>
      <c r="AC78" s="174"/>
    </row>
    <row r="79" spans="1:29" s="90" customFormat="1" x14ac:dyDescent="0.25">
      <c r="A79" s="177"/>
      <c r="B79" s="132" t="s">
        <v>139</v>
      </c>
      <c r="C79" s="191">
        <v>6862.4320415551156</v>
      </c>
      <c r="D79" s="191">
        <v>1727.1944661357036</v>
      </c>
      <c r="E79" s="191">
        <v>271.73616935172231</v>
      </c>
      <c r="F79" s="191">
        <v>8178.0430966937092</v>
      </c>
      <c r="G79" s="191">
        <v>650.17350587068518</v>
      </c>
      <c r="H79" s="191">
        <v>629.14917332343771</v>
      </c>
      <c r="I79" s="191">
        <v>1121.641057252433</v>
      </c>
      <c r="J79" s="163">
        <v>752.18721753210218</v>
      </c>
      <c r="K79" s="159">
        <f>SUM(Table2[[#This Row],[Residential]:[Energy Supply]])</f>
        <v>20192.556727714902</v>
      </c>
      <c r="L79" s="158">
        <f>IF(VLOOKUP('FIND YOUR GHG INVENTORY DATA'!B79,'2010 Census Population'!B:E,4,FALSE)="1",SUMIFS('2010 Census Population'!F:F,'2010 Census Population'!B:B,'FIND YOUR GHG INVENTORY DATA'!B79),VLOOKUP('FIND YOUR GHG INVENTORY DATA'!B79,'2010 Census Population'!B:F,5,FALSE))</f>
        <v>1695</v>
      </c>
      <c r="M79" s="162">
        <f t="shared" si="0"/>
        <v>11.913012818710857</v>
      </c>
      <c r="N79" s="171"/>
      <c r="O79" s="174"/>
      <c r="P79" s="174"/>
      <c r="Q79" s="174"/>
      <c r="R79" s="174"/>
      <c r="S79" s="174"/>
      <c r="T79" s="174"/>
      <c r="U79" s="174"/>
      <c r="V79" s="174"/>
      <c r="W79" s="174"/>
      <c r="X79" s="174"/>
      <c r="Y79" s="174"/>
      <c r="Z79" s="174"/>
      <c r="AA79" s="174"/>
      <c r="AB79" s="174"/>
      <c r="AC79" s="174"/>
    </row>
    <row r="80" spans="1:29" s="90" customFormat="1" x14ac:dyDescent="0.25">
      <c r="A80" s="177"/>
      <c r="B80" s="132" t="s">
        <v>140</v>
      </c>
      <c r="C80" s="191">
        <v>2883.8225713093516</v>
      </c>
      <c r="D80" s="191">
        <v>1663.3971291517432</v>
      </c>
      <c r="E80" s="191">
        <v>0</v>
      </c>
      <c r="F80" s="191">
        <v>4938.3536522831901</v>
      </c>
      <c r="G80" s="191">
        <v>319.14121350112697</v>
      </c>
      <c r="H80" s="191">
        <v>308.82130513575231</v>
      </c>
      <c r="I80" s="191">
        <v>1450.1102569294494</v>
      </c>
      <c r="J80" s="192">
        <v>346.61121190346728</v>
      </c>
      <c r="K80" s="159">
        <f>SUM(Table2[[#This Row],[Residential]:[Energy Supply]])</f>
        <v>11910.257340214082</v>
      </c>
      <c r="L80" s="158">
        <f>IF(VLOOKUP('FIND YOUR GHG INVENTORY DATA'!B80,'2010 Census Population'!B:E,4,FALSE)="1",SUMIFS('2010 Census Population'!F:F,'2010 Census Population'!B:B,'FIND YOUR GHG INVENTORY DATA'!B80),VLOOKUP('FIND YOUR GHG INVENTORY DATA'!B80,'2010 Census Population'!B:F,5,FALSE))</f>
        <v>832</v>
      </c>
      <c r="M80" s="162">
        <f t="shared" si="0"/>
        <v>14.315213149295772</v>
      </c>
      <c r="N80" s="171"/>
      <c r="O80" s="174"/>
      <c r="P80" s="174"/>
      <c r="Q80" s="174"/>
      <c r="R80" s="174"/>
      <c r="S80" s="174"/>
      <c r="T80" s="174"/>
      <c r="U80" s="174"/>
      <c r="V80" s="174"/>
      <c r="W80" s="174"/>
      <c r="X80" s="174"/>
      <c r="Y80" s="174"/>
      <c r="Z80" s="174"/>
      <c r="AA80" s="174"/>
      <c r="AB80" s="174"/>
      <c r="AC80" s="174"/>
    </row>
    <row r="81" spans="1:29" s="90" customFormat="1" x14ac:dyDescent="0.25">
      <c r="A81" s="177"/>
      <c r="B81" s="132" t="s">
        <v>141</v>
      </c>
      <c r="C81" s="191">
        <v>24581.429203956275</v>
      </c>
      <c r="D81" s="191">
        <v>31041.536383980867</v>
      </c>
      <c r="E81" s="191">
        <v>13614.965305985061</v>
      </c>
      <c r="F81" s="191">
        <v>37049.554853955524</v>
      </c>
      <c r="G81" s="191">
        <v>2965.4816365110728</v>
      </c>
      <c r="H81" s="191">
        <v>2869.5883533707943</v>
      </c>
      <c r="I81" s="191">
        <v>3136.9337224453211</v>
      </c>
      <c r="J81" s="163">
        <v>6825.9593163522031</v>
      </c>
      <c r="K81" s="159">
        <f>SUM(Table2[[#This Row],[Residential]:[Energy Supply]])</f>
        <v>122085.44877655711</v>
      </c>
      <c r="L81" s="158">
        <f>IF(VLOOKUP('FIND YOUR GHG INVENTORY DATA'!B81,'2010 Census Population'!B:E,4,FALSE)="1",SUMIFS('2010 Census Population'!F:F,'2010 Census Population'!B:B,'FIND YOUR GHG INVENTORY DATA'!B81),VLOOKUP('FIND YOUR GHG INVENTORY DATA'!B81,'2010 Census Population'!B:F,5,FALSE))</f>
        <v>7731</v>
      </c>
      <c r="M81" s="162">
        <f t="shared" si="0"/>
        <v>15.791676209618046</v>
      </c>
      <c r="N81" s="171"/>
      <c r="O81" s="174"/>
      <c r="P81" s="174"/>
      <c r="Q81" s="174"/>
      <c r="R81" s="174"/>
      <c r="S81" s="174"/>
      <c r="T81" s="174"/>
      <c r="U81" s="174"/>
      <c r="V81" s="174"/>
      <c r="W81" s="174"/>
      <c r="X81" s="174"/>
      <c r="Y81" s="174"/>
      <c r="Z81" s="174"/>
      <c r="AA81" s="174"/>
      <c r="AB81" s="174"/>
      <c r="AC81" s="174"/>
    </row>
    <row r="82" spans="1:29" s="90" customFormat="1" x14ac:dyDescent="0.25">
      <c r="A82" s="177"/>
      <c r="B82" s="132" t="s">
        <v>142</v>
      </c>
      <c r="C82" s="191">
        <v>7343.7481596331163</v>
      </c>
      <c r="D82" s="191">
        <v>1183.4470604674277</v>
      </c>
      <c r="E82" s="191">
        <v>6.0936016696169455</v>
      </c>
      <c r="F82" s="191">
        <v>12630.097292839671</v>
      </c>
      <c r="G82" s="191">
        <v>1004.220789598498</v>
      </c>
      <c r="H82" s="191">
        <v>971.74780870841289</v>
      </c>
      <c r="I82" s="191">
        <v>2424.5232970564407</v>
      </c>
      <c r="J82" s="192">
        <v>1258.29788362923</v>
      </c>
      <c r="K82" s="159">
        <f>SUM(Table2[[#This Row],[Residential]:[Energy Supply]])</f>
        <v>26822.175893602416</v>
      </c>
      <c r="L82" s="158">
        <f>IF(VLOOKUP('FIND YOUR GHG INVENTORY DATA'!B82,'2010 Census Population'!B:E,4,FALSE)="1",SUMIFS('2010 Census Population'!F:F,'2010 Census Population'!B:B,'FIND YOUR GHG INVENTORY DATA'!B82),VLOOKUP('FIND YOUR GHG INVENTORY DATA'!B82,'2010 Census Population'!B:F,5,FALSE))</f>
        <v>2618</v>
      </c>
      <c r="M82" s="162">
        <f t="shared" si="0"/>
        <v>10.245292549122389</v>
      </c>
      <c r="N82" s="171"/>
      <c r="O82" s="174"/>
      <c r="P82" s="174"/>
      <c r="Q82" s="174"/>
      <c r="R82" s="174"/>
      <c r="S82" s="174"/>
      <c r="T82" s="174"/>
      <c r="U82" s="174"/>
      <c r="V82" s="174"/>
      <c r="W82" s="174"/>
      <c r="X82" s="174"/>
      <c r="Y82" s="174"/>
      <c r="Z82" s="174"/>
      <c r="AA82" s="174"/>
      <c r="AB82" s="174"/>
      <c r="AC82" s="174"/>
    </row>
    <row r="83" spans="1:29" s="90" customFormat="1" x14ac:dyDescent="0.25">
      <c r="A83" s="177"/>
      <c r="B83" s="132" t="s">
        <v>143</v>
      </c>
      <c r="C83" s="191">
        <v>8432.7562879976031</v>
      </c>
      <c r="D83" s="191">
        <v>1719.803041189105</v>
      </c>
      <c r="E83" s="191">
        <v>3810.5058734660979</v>
      </c>
      <c r="F83" s="191">
        <v>11243.249445977122</v>
      </c>
      <c r="G83" s="191">
        <v>983.1237141867648</v>
      </c>
      <c r="H83" s="191">
        <v>951.33293877756387</v>
      </c>
      <c r="I83" s="191">
        <v>4265.0312745293959</v>
      </c>
      <c r="J83" s="163">
        <v>789.52659703159657</v>
      </c>
      <c r="K83" s="159">
        <f>SUM(Table2[[#This Row],[Residential]:[Energy Supply]])</f>
        <v>32195.329173155249</v>
      </c>
      <c r="L83" s="158">
        <f>IF(VLOOKUP('FIND YOUR GHG INVENTORY DATA'!B83,'2010 Census Population'!B:E,4,FALSE)="1",SUMIFS('2010 Census Population'!F:F,'2010 Census Population'!B:B,'FIND YOUR GHG INVENTORY DATA'!B83),VLOOKUP('FIND YOUR GHG INVENTORY DATA'!B83,'2010 Census Population'!B:F,5,FALSE))</f>
        <v>2563</v>
      </c>
      <c r="M83" s="162">
        <f t="shared" si="0"/>
        <v>12.561579856869001</v>
      </c>
      <c r="N83" s="171"/>
      <c r="O83" s="174"/>
      <c r="P83" s="174"/>
      <c r="Q83" s="174"/>
      <c r="R83" s="174"/>
      <c r="S83" s="174"/>
      <c r="T83" s="174"/>
      <c r="U83" s="174"/>
      <c r="V83" s="174"/>
      <c r="W83" s="174"/>
      <c r="X83" s="174"/>
      <c r="Y83" s="174"/>
      <c r="Z83" s="174"/>
      <c r="AA83" s="174"/>
      <c r="AB83" s="174"/>
      <c r="AC83" s="174"/>
    </row>
    <row r="84" spans="1:29" s="90" customFormat="1" x14ac:dyDescent="0.25">
      <c r="A84" s="177"/>
      <c r="B84" s="132" t="s">
        <v>144</v>
      </c>
      <c r="C84" s="191">
        <v>85378.134349001732</v>
      </c>
      <c r="D84" s="191">
        <v>82954.723612699658</v>
      </c>
      <c r="E84" s="191">
        <v>25744.483312954519</v>
      </c>
      <c r="F84" s="191">
        <v>117862.74648405961</v>
      </c>
      <c r="G84" s="191">
        <v>11200.629127683782</v>
      </c>
      <c r="H84" s="191">
        <v>10838.440036014383</v>
      </c>
      <c r="I84" s="191">
        <v>0</v>
      </c>
      <c r="J84" s="192">
        <v>20296.0608128065</v>
      </c>
      <c r="K84" s="159">
        <f>SUM(Table2[[#This Row],[Residential]:[Energy Supply]])</f>
        <v>354275.2177352201</v>
      </c>
      <c r="L84" s="158">
        <f>IF(VLOOKUP('FIND YOUR GHG INVENTORY DATA'!B84,'2010 Census Population'!B:E,4,FALSE)="1",SUMIFS('2010 Census Population'!F:F,'2010 Census Population'!B:B,'FIND YOUR GHG INVENTORY DATA'!B84),VLOOKUP('FIND YOUR GHG INVENTORY DATA'!B84,'2010 Census Population'!B:F,5,FALSE))</f>
        <v>29200</v>
      </c>
      <c r="M84" s="162">
        <f t="shared" si="0"/>
        <v>12.132712936137674</v>
      </c>
      <c r="N84" s="171"/>
      <c r="O84" s="174"/>
      <c r="P84" s="174"/>
      <c r="Q84" s="174"/>
      <c r="R84" s="174"/>
      <c r="S84" s="174"/>
      <c r="T84" s="174"/>
      <c r="U84" s="174"/>
      <c r="V84" s="174"/>
      <c r="W84" s="174"/>
      <c r="X84" s="174"/>
      <c r="Y84" s="174"/>
      <c r="Z84" s="174"/>
      <c r="AA84" s="174"/>
      <c r="AB84" s="174"/>
      <c r="AC84" s="174"/>
    </row>
    <row r="85" spans="1:29" s="90" customFormat="1" x14ac:dyDescent="0.25">
      <c r="A85" s="177"/>
      <c r="B85" s="132" t="s">
        <v>145</v>
      </c>
      <c r="C85" s="185">
        <v>11804.228324445621</v>
      </c>
      <c r="D85" s="185">
        <v>5463.6729489872714</v>
      </c>
      <c r="E85" s="185">
        <v>71983.307279666566</v>
      </c>
      <c r="F85" s="185">
        <v>20802.439911070443</v>
      </c>
      <c r="G85" s="191">
        <v>1571.5403265794675</v>
      </c>
      <c r="H85" s="185">
        <v>26673.222220121606</v>
      </c>
      <c r="I85" s="185">
        <v>0</v>
      </c>
      <c r="J85" s="162">
        <v>11386.185415101492</v>
      </c>
      <c r="K85" s="159">
        <f>SUM(Table2[[#This Row],[Residential]:[Energy Supply]])</f>
        <v>149684.59642597247</v>
      </c>
      <c r="L85" s="158">
        <f>IF(VLOOKUP('FIND YOUR GHG INVENTORY DATA'!B85,'2010 Census Population'!B:E,4,FALSE)="1",SUMIFS('2010 Census Population'!F:F,'2010 Census Population'!B:B,'FIND YOUR GHG INVENTORY DATA'!B85),VLOOKUP('FIND YOUR GHG INVENTORY DATA'!B85,'2010 Census Population'!B:F,5,FALSE))</f>
        <v>4097</v>
      </c>
      <c r="M85" s="162">
        <f t="shared" si="0"/>
        <v>36.535171204777271</v>
      </c>
      <c r="N85" s="171"/>
      <c r="O85" s="174"/>
      <c r="P85" s="174"/>
      <c r="Q85" s="174"/>
      <c r="R85" s="174"/>
      <c r="S85" s="174"/>
      <c r="T85" s="174"/>
      <c r="U85" s="174"/>
      <c r="V85" s="174"/>
      <c r="W85" s="174"/>
      <c r="X85" s="174"/>
      <c r="Y85" s="174"/>
      <c r="Z85" s="174"/>
      <c r="AA85" s="174"/>
      <c r="AB85" s="174"/>
      <c r="AC85" s="174"/>
    </row>
    <row r="86" spans="1:29" s="90" customFormat="1" x14ac:dyDescent="0.25">
      <c r="A86" s="177"/>
      <c r="B86" s="132" t="s">
        <v>146</v>
      </c>
      <c r="C86" s="191">
        <v>29244.386583824362</v>
      </c>
      <c r="D86" s="191">
        <v>18194.079099268787</v>
      </c>
      <c r="E86" s="191">
        <v>46130.161969733585</v>
      </c>
      <c r="F86" s="191">
        <v>35214.335059020814</v>
      </c>
      <c r="G86" s="191">
        <v>2659.7658346355938</v>
      </c>
      <c r="H86" s="191">
        <v>27726.258329100128</v>
      </c>
      <c r="I86" s="191">
        <v>1548.4367696211368</v>
      </c>
      <c r="J86" s="192">
        <v>9662.527756993637</v>
      </c>
      <c r="K86" s="159">
        <f>SUM(Table2[[#This Row],[Residential]:[Energy Supply]])</f>
        <v>170379.95140219803</v>
      </c>
      <c r="L86" s="158">
        <f>IF(VLOOKUP('FIND YOUR GHG INVENTORY DATA'!B86,'2010 Census Population'!B:E,4,FALSE)="1",SUMIFS('2010 Census Population'!F:F,'2010 Census Population'!B:B,'FIND YOUR GHG INVENTORY DATA'!B86),VLOOKUP('FIND YOUR GHG INVENTORY DATA'!B86,'2010 Census Population'!B:F,5,FALSE))</f>
        <v>6934</v>
      </c>
      <c r="M86" s="162">
        <f t="shared" si="0"/>
        <v>24.571668791779352</v>
      </c>
      <c r="N86" s="171"/>
      <c r="O86" s="174"/>
      <c r="P86" s="174"/>
      <c r="Q86" s="174"/>
      <c r="R86" s="174"/>
      <c r="S86" s="174"/>
      <c r="T86" s="174"/>
      <c r="U86" s="174"/>
      <c r="V86" s="174"/>
      <c r="W86" s="174"/>
      <c r="X86" s="174"/>
      <c r="Y86" s="174"/>
      <c r="Z86" s="174"/>
      <c r="AA86" s="174"/>
      <c r="AB86" s="174"/>
      <c r="AC86" s="174"/>
    </row>
    <row r="87" spans="1:29" s="123" customFormat="1" x14ac:dyDescent="0.25">
      <c r="A87" s="177" t="s">
        <v>22</v>
      </c>
      <c r="B87" s="132" t="s">
        <v>147</v>
      </c>
      <c r="C87" s="191">
        <v>5227.3872012472366</v>
      </c>
      <c r="D87" s="191">
        <v>626.04467025486952</v>
      </c>
      <c r="E87" s="191">
        <v>0</v>
      </c>
      <c r="F87" s="191">
        <v>8971.3754400671587</v>
      </c>
      <c r="G87" s="191">
        <v>752.59021741491711</v>
      </c>
      <c r="H87" s="191">
        <v>728.25408735137739</v>
      </c>
      <c r="I87" s="191">
        <v>2310.5544904026019</v>
      </c>
      <c r="J87" s="163">
        <v>850.50606269891455</v>
      </c>
      <c r="K87" s="159">
        <f>SUM(Table2[[#This Row],[Residential]:[Energy Supply]])</f>
        <v>19466.712169437076</v>
      </c>
      <c r="L87" s="158">
        <f>IF(VLOOKUP('FIND YOUR GHG INVENTORY DATA'!B87,'2010 Census Population'!B:E,4,FALSE)="1",SUMIFS('2010 Census Population'!F:F,'2010 Census Population'!B:B,'FIND YOUR GHG INVENTORY DATA'!B87),VLOOKUP('FIND YOUR GHG INVENTORY DATA'!B87,'2010 Census Population'!B:F,5,FALSE))</f>
        <v>1962</v>
      </c>
      <c r="M87" s="162">
        <f t="shared" si="0"/>
        <v>9.9218716459923932</v>
      </c>
      <c r="N87" s="171"/>
      <c r="O87" s="174"/>
      <c r="P87" s="174"/>
      <c r="Q87" s="174"/>
      <c r="R87" s="174"/>
      <c r="S87" s="174"/>
      <c r="T87" s="174"/>
      <c r="U87" s="174"/>
      <c r="V87" s="174"/>
      <c r="W87" s="174"/>
      <c r="X87" s="174"/>
      <c r="Y87" s="174"/>
      <c r="Z87" s="174"/>
      <c r="AA87" s="174"/>
      <c r="AB87" s="174"/>
      <c r="AC87" s="174"/>
    </row>
    <row r="88" spans="1:29" s="125" customFormat="1" x14ac:dyDescent="0.25">
      <c r="A88" s="183"/>
      <c r="B88" s="132" t="s">
        <v>148</v>
      </c>
      <c r="C88" s="191">
        <v>68018.062867651213</v>
      </c>
      <c r="D88" s="191">
        <v>51727.948380928312</v>
      </c>
      <c r="E88" s="191">
        <v>83627.350140496317</v>
      </c>
      <c r="F88" s="191">
        <v>98411.625198488051</v>
      </c>
      <c r="G88" s="191">
        <v>7474.1184435930991</v>
      </c>
      <c r="H88" s="191">
        <v>7232.4316473198724</v>
      </c>
      <c r="I88" s="191">
        <v>2212.4955227010714</v>
      </c>
      <c r="J88" s="192">
        <v>23004.547175986809</v>
      </c>
      <c r="K88" s="159">
        <f>SUM(Table2[[#This Row],[Residential]:[Energy Supply]])</f>
        <v>341708.57937716471</v>
      </c>
      <c r="L88" s="158">
        <f>IF(VLOOKUP('FIND YOUR GHG INVENTORY DATA'!B88,'2010 Census Population'!B:E,4,FALSE)="1",SUMIFS('2010 Census Population'!F:F,'2010 Census Population'!B:B,'FIND YOUR GHG INVENTORY DATA'!B88),VLOOKUP('FIND YOUR GHG INVENTORY DATA'!B88,'2010 Census Population'!B:F,5,FALSE))</f>
        <v>19485</v>
      </c>
      <c r="M88" s="162">
        <f t="shared" si="0"/>
        <v>17.537006896441607</v>
      </c>
      <c r="N88" s="127"/>
      <c r="O88" s="122"/>
      <c r="P88" s="122"/>
      <c r="Q88" s="122"/>
      <c r="R88" s="122"/>
      <c r="S88" s="122"/>
      <c r="T88" s="122"/>
      <c r="U88" s="122"/>
      <c r="V88" s="122"/>
      <c r="W88" s="122"/>
      <c r="X88" s="122"/>
      <c r="Y88" s="122"/>
      <c r="Z88" s="122"/>
      <c r="AA88" s="122"/>
      <c r="AB88" s="122"/>
      <c r="AC88" s="122"/>
    </row>
    <row r="89" spans="1:29" s="125" customFormat="1" x14ac:dyDescent="0.25">
      <c r="A89" s="183"/>
      <c r="B89" s="132" t="s">
        <v>149</v>
      </c>
      <c r="C89" s="185">
        <v>18407.841391158523</v>
      </c>
      <c r="D89" s="185">
        <v>21547.356332282427</v>
      </c>
      <c r="E89" s="185">
        <v>7908.1870860327053</v>
      </c>
      <c r="F89" s="185">
        <v>36570.316673775553</v>
      </c>
      <c r="G89" s="191">
        <v>2478.3309860946888</v>
      </c>
      <c r="H89" s="185">
        <v>2398.1904476948266</v>
      </c>
      <c r="I89" s="185">
        <v>0</v>
      </c>
      <c r="J89" s="162">
        <v>4833.1247352188229</v>
      </c>
      <c r="K89" s="159">
        <f>SUM(Table2[[#This Row],[Residential]:[Energy Supply]])</f>
        <v>94143.347652257537</v>
      </c>
      <c r="L89" s="158">
        <f>IF(VLOOKUP('FIND YOUR GHG INVENTORY DATA'!B89,'2010 Census Population'!B:E,4,FALSE)="1",SUMIFS('2010 Census Population'!F:F,'2010 Census Population'!B:B,'FIND YOUR GHG INVENTORY DATA'!B89),VLOOKUP('FIND YOUR GHG INVENTORY DATA'!B89,'2010 Census Population'!B:F,5,FALSE))</f>
        <v>6461</v>
      </c>
      <c r="M89" s="162">
        <f t="shared" si="0"/>
        <v>14.571018054830141</v>
      </c>
      <c r="N89" s="127"/>
      <c r="O89" s="122"/>
      <c r="P89" s="122"/>
      <c r="Q89" s="122"/>
      <c r="R89" s="122"/>
      <c r="S89" s="122"/>
      <c r="T89" s="122"/>
      <c r="U89" s="122"/>
      <c r="V89" s="122"/>
      <c r="W89" s="122"/>
      <c r="X89" s="122"/>
      <c r="Y89" s="122"/>
      <c r="Z89" s="122"/>
      <c r="AA89" s="122"/>
      <c r="AB89" s="122"/>
      <c r="AC89" s="122"/>
    </row>
    <row r="90" spans="1:29" s="125" customFormat="1" x14ac:dyDescent="0.25">
      <c r="A90" s="183"/>
      <c r="B90" s="132" t="s">
        <v>150</v>
      </c>
      <c r="C90" s="185">
        <v>1395.9818205087943</v>
      </c>
      <c r="D90" s="185">
        <v>180.16679633177154</v>
      </c>
      <c r="E90" s="185">
        <v>0</v>
      </c>
      <c r="F90" s="185">
        <v>2059.1407335277959</v>
      </c>
      <c r="G90" s="191">
        <v>119.67795506292259</v>
      </c>
      <c r="H90" s="185">
        <v>115.80798942590711</v>
      </c>
      <c r="I90" s="185">
        <v>0</v>
      </c>
      <c r="J90" s="193">
        <v>155.30769748570597</v>
      </c>
      <c r="K90" s="159">
        <f>SUM(Table2[[#This Row],[Residential]:[Energy Supply]])</f>
        <v>4026.0829923428973</v>
      </c>
      <c r="L90" s="158">
        <f>IF(VLOOKUP('FIND YOUR GHG INVENTORY DATA'!B90,'2010 Census Population'!B:E,4,FALSE)="1",SUMIFS('2010 Census Population'!F:F,'2010 Census Population'!B:B,'FIND YOUR GHG INVENTORY DATA'!B90),VLOOKUP('FIND YOUR GHG INVENTORY DATA'!B90,'2010 Census Population'!B:F,5,FALSE))</f>
        <v>312</v>
      </c>
      <c r="M90" s="162">
        <f t="shared" si="0"/>
        <v>12.904112154945183</v>
      </c>
      <c r="N90" s="127"/>
      <c r="O90" s="122"/>
      <c r="P90" s="122"/>
      <c r="Q90" s="122"/>
      <c r="R90" s="122"/>
      <c r="S90" s="122"/>
      <c r="T90" s="122"/>
      <c r="U90" s="122"/>
      <c r="V90" s="122"/>
      <c r="W90" s="122"/>
      <c r="X90" s="122"/>
      <c r="Y90" s="122"/>
      <c r="Z90" s="122"/>
      <c r="AA90" s="122"/>
      <c r="AB90" s="122"/>
      <c r="AC90" s="122"/>
    </row>
    <row r="91" spans="1:29" s="125" customFormat="1" x14ac:dyDescent="0.25">
      <c r="A91" s="183"/>
      <c r="B91" s="132" t="s">
        <v>151</v>
      </c>
      <c r="C91" s="191">
        <v>26487.916420432535</v>
      </c>
      <c r="D91" s="191">
        <v>14777.177016315349</v>
      </c>
      <c r="E91" s="191">
        <v>3748.6905831464051</v>
      </c>
      <c r="F91" s="191">
        <v>49909.324953528165</v>
      </c>
      <c r="G91" s="191">
        <v>4196.4000909883762</v>
      </c>
      <c r="H91" s="191">
        <v>4060.7032189725123</v>
      </c>
      <c r="I91" s="191">
        <v>2318.0258878036821</v>
      </c>
      <c r="J91" s="163">
        <v>4809.9499941475005</v>
      </c>
      <c r="K91" s="159">
        <f>SUM(Table2[[#This Row],[Residential]:[Energy Supply]])</f>
        <v>110308.18816533452</v>
      </c>
      <c r="L91" s="158">
        <f>IF(VLOOKUP('FIND YOUR GHG INVENTORY DATA'!B91,'2010 Census Population'!B:E,4,FALSE)="1",SUMIFS('2010 Census Population'!F:F,'2010 Census Population'!B:B,'FIND YOUR GHG INVENTORY DATA'!B91),VLOOKUP('FIND YOUR GHG INVENTORY DATA'!B91,'2010 Census Population'!B:F,5,FALSE))</f>
        <v>10940</v>
      </c>
      <c r="M91" s="162">
        <f t="shared" si="0"/>
        <v>10.083015371602789</v>
      </c>
      <c r="N91" s="127"/>
      <c r="O91" s="122"/>
      <c r="P91" s="122"/>
      <c r="Q91" s="122"/>
      <c r="R91" s="122"/>
      <c r="S91" s="122"/>
      <c r="T91" s="122"/>
      <c r="U91" s="122"/>
      <c r="V91" s="122"/>
      <c r="W91" s="122"/>
      <c r="X91" s="122"/>
      <c r="Y91" s="122"/>
      <c r="Z91" s="122"/>
      <c r="AA91" s="122"/>
      <c r="AB91" s="122"/>
      <c r="AC91" s="122"/>
    </row>
    <row r="92" spans="1:29" s="125" customFormat="1" x14ac:dyDescent="0.25">
      <c r="A92" s="183"/>
      <c r="B92" s="132" t="s">
        <v>152</v>
      </c>
      <c r="C92" s="191">
        <v>3978.7198926947744</v>
      </c>
      <c r="D92" s="191">
        <v>2317.4331627526881</v>
      </c>
      <c r="E92" s="191">
        <v>303.28197454097591</v>
      </c>
      <c r="F92" s="191">
        <v>5342.295223743874</v>
      </c>
      <c r="G92" s="191">
        <v>597.23902574670035</v>
      </c>
      <c r="H92" s="191">
        <v>577.92640876967107</v>
      </c>
      <c r="I92" s="191">
        <v>2027.5952425599542</v>
      </c>
      <c r="J92" s="192">
        <v>1407.6027607984834</v>
      </c>
      <c r="K92" s="159">
        <f>SUM(Table2[[#This Row],[Residential]:[Energy Supply]])</f>
        <v>16552.093691607119</v>
      </c>
      <c r="L92" s="158">
        <f>IF(VLOOKUP('FIND YOUR GHG INVENTORY DATA'!B92,'2010 Census Population'!B:E,4,FALSE)="1",SUMIFS('2010 Census Population'!F:F,'2010 Census Population'!B:B,'FIND YOUR GHG INVENTORY DATA'!B92),VLOOKUP('FIND YOUR GHG INVENTORY DATA'!B92,'2010 Census Population'!B:F,5,FALSE))</f>
        <v>1557</v>
      </c>
      <c r="M92" s="162">
        <f t="shared" si="0"/>
        <v>10.630760238668669</v>
      </c>
      <c r="N92" s="127"/>
      <c r="O92" s="122"/>
      <c r="P92" s="122"/>
      <c r="Q92" s="122"/>
      <c r="R92" s="122"/>
      <c r="S92" s="122"/>
      <c r="T92" s="122"/>
      <c r="U92" s="122"/>
      <c r="V92" s="122"/>
      <c r="W92" s="122"/>
      <c r="X92" s="122"/>
      <c r="Y92" s="122"/>
      <c r="Z92" s="122"/>
      <c r="AA92" s="122"/>
      <c r="AB92" s="122"/>
      <c r="AC92" s="122"/>
    </row>
    <row r="93" spans="1:29" s="125" customFormat="1" x14ac:dyDescent="0.25">
      <c r="A93" s="183"/>
      <c r="B93" s="132" t="s">
        <v>153</v>
      </c>
      <c r="C93" s="185">
        <v>1727.2193683691494</v>
      </c>
      <c r="D93" s="185">
        <v>1072.4631023854922</v>
      </c>
      <c r="E93" s="185">
        <v>0</v>
      </c>
      <c r="F93" s="185">
        <v>2169.5936812669211</v>
      </c>
      <c r="G93" s="191">
        <v>205.98417265637642</v>
      </c>
      <c r="H93" s="185">
        <v>199.32336641574398</v>
      </c>
      <c r="I93" s="185">
        <v>0</v>
      </c>
      <c r="J93" s="162">
        <v>152.27820986372598</v>
      </c>
      <c r="K93" s="159">
        <f>SUM(Table2[[#This Row],[Residential]:[Energy Supply]])</f>
        <v>5526.8619009574095</v>
      </c>
      <c r="L93" s="158">
        <f>IF(VLOOKUP('FIND YOUR GHG INVENTORY DATA'!B93,'2010 Census Population'!B:E,4,FALSE)="1",SUMIFS('2010 Census Population'!F:F,'2010 Census Population'!B:B,'FIND YOUR GHG INVENTORY DATA'!B93),VLOOKUP('FIND YOUR GHG INVENTORY DATA'!B93,'2010 Census Population'!B:F,5,FALSE))</f>
        <v>537</v>
      </c>
      <c r="M93" s="162">
        <f t="shared" si="0"/>
        <v>10.292107823011936</v>
      </c>
      <c r="N93" s="127"/>
      <c r="O93" s="122"/>
      <c r="P93" s="122"/>
      <c r="Q93" s="122"/>
      <c r="R93" s="122"/>
      <c r="S93" s="122"/>
      <c r="T93" s="122"/>
      <c r="U93" s="122"/>
      <c r="V93" s="122"/>
      <c r="W93" s="122"/>
      <c r="X93" s="122"/>
      <c r="Y93" s="122"/>
      <c r="Z93" s="122"/>
      <c r="AA93" s="122"/>
      <c r="AB93" s="122"/>
      <c r="AC93" s="122"/>
    </row>
    <row r="94" spans="1:29" s="125" customFormat="1" x14ac:dyDescent="0.25">
      <c r="A94" s="183"/>
      <c r="B94" s="132" t="s">
        <v>154</v>
      </c>
      <c r="C94" s="191">
        <v>12990.543976746267</v>
      </c>
      <c r="D94" s="191">
        <v>2140.0993486230709</v>
      </c>
      <c r="E94" s="191">
        <v>566.97260650300984</v>
      </c>
      <c r="F94" s="191">
        <v>17635.467219064005</v>
      </c>
      <c r="G94" s="191">
        <v>1270.8111061649442</v>
      </c>
      <c r="H94" s="191">
        <v>1229.7175287436867</v>
      </c>
      <c r="I94" s="191">
        <v>4783.3152443990002</v>
      </c>
      <c r="J94" s="192">
        <v>1546.8807299223624</v>
      </c>
      <c r="K94" s="159">
        <f>SUM(Table2[[#This Row],[Residential]:[Energy Supply]])</f>
        <v>42163.807760166346</v>
      </c>
      <c r="L94" s="158">
        <f>IF(VLOOKUP('FIND YOUR GHG INVENTORY DATA'!B94,'2010 Census Population'!B:E,4,FALSE)="1",SUMIFS('2010 Census Population'!F:F,'2010 Census Population'!B:B,'FIND YOUR GHG INVENTORY DATA'!B94),VLOOKUP('FIND YOUR GHG INVENTORY DATA'!B94,'2010 Census Population'!B:F,5,FALSE))</f>
        <v>3313</v>
      </c>
      <c r="M94" s="162">
        <f t="shared" si="0"/>
        <v>12.726775659573301</v>
      </c>
      <c r="N94" s="127"/>
      <c r="O94" s="122"/>
      <c r="P94" s="122"/>
      <c r="Q94" s="122"/>
      <c r="R94" s="122"/>
      <c r="S94" s="122"/>
      <c r="T94" s="122"/>
      <c r="U94" s="122"/>
      <c r="V94" s="122"/>
      <c r="W94" s="122"/>
      <c r="X94" s="122"/>
      <c r="Y94" s="122"/>
      <c r="Z94" s="122"/>
      <c r="AA94" s="122"/>
      <c r="AB94" s="122"/>
      <c r="AC94" s="122"/>
    </row>
    <row r="95" spans="1:29" s="125" customFormat="1" x14ac:dyDescent="0.25">
      <c r="A95" s="183"/>
      <c r="B95" s="122" t="s">
        <v>155</v>
      </c>
      <c r="C95" s="185">
        <v>2094.7457061666228</v>
      </c>
      <c r="D95" s="185">
        <v>595.025733301635</v>
      </c>
      <c r="E95" s="185">
        <v>40.991212648050535</v>
      </c>
      <c r="F95" s="185">
        <v>2113.92969397152</v>
      </c>
      <c r="G95" s="191">
        <v>222.47824979645867</v>
      </c>
      <c r="H95" s="185">
        <v>215.284082907135</v>
      </c>
      <c r="I95" s="185">
        <v>0</v>
      </c>
      <c r="J95" s="162">
        <v>281.43947648798769</v>
      </c>
      <c r="K95" s="159">
        <f>SUM(Table2[[#This Row],[Residential]:[Energy Supply]])</f>
        <v>5563.8941552794095</v>
      </c>
      <c r="L95" s="158">
        <f>IF(VLOOKUP('FIND YOUR GHG INVENTORY DATA'!B95,'2010 Census Population'!B:E,4,FALSE)="1",SUMIFS('2010 Census Population'!F:F,'2010 Census Population'!B:B,'FIND YOUR GHG INVENTORY DATA'!B95),VLOOKUP('FIND YOUR GHG INVENTORY DATA'!B95,'2010 Census Population'!B:F,5,FALSE))</f>
        <v>580</v>
      </c>
      <c r="M95" s="162">
        <f t="shared" si="0"/>
        <v>9.5929209573782916</v>
      </c>
      <c r="N95" s="127"/>
      <c r="O95" s="122"/>
      <c r="P95" s="122"/>
      <c r="Q95" s="122"/>
      <c r="R95" s="122"/>
      <c r="S95" s="122"/>
      <c r="T95" s="122"/>
      <c r="U95" s="122"/>
      <c r="V95" s="122"/>
      <c r="W95" s="122"/>
      <c r="X95" s="122"/>
      <c r="Y95" s="122"/>
      <c r="Z95" s="122"/>
      <c r="AA95" s="122"/>
      <c r="AB95" s="122"/>
      <c r="AC95" s="122"/>
    </row>
    <row r="96" spans="1:29" s="125" customFormat="1" x14ac:dyDescent="0.25">
      <c r="A96" s="183"/>
      <c r="B96" s="178" t="s">
        <v>156</v>
      </c>
      <c r="C96" s="158">
        <f>'Chenango Roll Up'!$D$15</f>
        <v>146976.31536424148</v>
      </c>
      <c r="D96" s="158">
        <f>'Chenango Roll Up'!$D$23</f>
        <v>86029.494257280501</v>
      </c>
      <c r="E96" s="158">
        <f>'Chenango Roll Up'!$D$31</f>
        <v>63936.686715202704</v>
      </c>
      <c r="F96" s="158">
        <f>'Chenango Roll Up'!$D$57</f>
        <v>266071.30899753806</v>
      </c>
      <c r="G96" s="158">
        <f>'Chenango Roll Up'!$D$71</f>
        <v>42559.108878245839</v>
      </c>
      <c r="H96" s="158">
        <f>'Chenango Roll Up'!$D$45</f>
        <v>18736.025263626649</v>
      </c>
      <c r="I96" s="158">
        <f>'Chenango Roll Up'!$D$76</f>
        <v>114366.66587887678</v>
      </c>
      <c r="J96" s="176">
        <f>'Chenango Roll Up'!$D$40</f>
        <v>18942.652603161216</v>
      </c>
      <c r="K96" s="159">
        <f>SUM(Table2[[#This Row],[Residential]:[Energy Supply]])</f>
        <v>757618.25795817317</v>
      </c>
      <c r="L96" s="158">
        <f>IF(VLOOKUP('FIND YOUR GHG INVENTORY DATA'!B96,'2010 Census Population'!B:E,4,FALSE)="1",SUMIFS('2010 Census Population'!F:F,'2010 Census Population'!B:B,'FIND YOUR GHG INVENTORY DATA'!B96),VLOOKUP('FIND YOUR GHG INVENTORY DATA'!B96,'2010 Census Population'!B:F,5,FALSE))</f>
        <v>50477</v>
      </c>
      <c r="M96" s="175">
        <f t="shared" si="0"/>
        <v>15.009177604813543</v>
      </c>
      <c r="N96" s="127"/>
      <c r="O96" s="122"/>
      <c r="P96" s="122"/>
      <c r="Q96" s="122"/>
      <c r="R96" s="122"/>
      <c r="S96" s="122"/>
      <c r="T96" s="122"/>
      <c r="U96" s="122"/>
      <c r="V96" s="122"/>
      <c r="W96" s="122"/>
      <c r="X96" s="122"/>
      <c r="Y96" s="122"/>
      <c r="Z96" s="122"/>
      <c r="AA96" s="122"/>
      <c r="AB96" s="122"/>
      <c r="AC96" s="122"/>
    </row>
    <row r="97" spans="1:29" s="125" customFormat="1" x14ac:dyDescent="0.25">
      <c r="A97" s="183"/>
      <c r="B97" s="122" t="s">
        <v>157</v>
      </c>
      <c r="C97" s="186">
        <v>9396.1027615261373</v>
      </c>
      <c r="D97" s="186">
        <v>3445.9046139464622</v>
      </c>
      <c r="E97" s="186">
        <v>299.53719224663621</v>
      </c>
      <c r="F97" s="186">
        <v>15856.347654618543</v>
      </c>
      <c r="G97" s="186">
        <v>2403.7882483483345</v>
      </c>
      <c r="H97" s="186">
        <v>1058.2326213245551</v>
      </c>
      <c r="I97" s="186">
        <v>4592.1011676400913</v>
      </c>
      <c r="J97" s="194">
        <v>429.1908951527455</v>
      </c>
      <c r="K97" s="159">
        <f>SUM(Table2[[#This Row],[Residential]:[Energy Supply]])</f>
        <v>37481.205154803502</v>
      </c>
      <c r="L97" s="158">
        <f>IF(VLOOKUP('FIND YOUR GHG INVENTORY DATA'!B97,'2010 Census Population'!B:E,4,FALSE)="1",SUMIFS('2010 Census Population'!F:F,'2010 Census Population'!B:B,'FIND YOUR GHG INVENTORY DATA'!B97),VLOOKUP('FIND YOUR GHG INVENTORY DATA'!B97,'2010 Census Population'!B:F,5,FALSE))</f>
        <v>2851</v>
      </c>
      <c r="M97" s="163">
        <f t="shared" si="0"/>
        <v>13.146687181621711</v>
      </c>
      <c r="N97" s="127"/>
      <c r="O97" s="122"/>
      <c r="P97" s="122"/>
      <c r="Q97" s="122"/>
      <c r="R97" s="122"/>
      <c r="S97" s="122"/>
      <c r="T97" s="122"/>
      <c r="U97" s="122"/>
      <c r="V97" s="122"/>
      <c r="W97" s="122"/>
      <c r="X97" s="122"/>
      <c r="Y97" s="122"/>
      <c r="Z97" s="122"/>
      <c r="AA97" s="122"/>
      <c r="AB97" s="122"/>
      <c r="AC97" s="122"/>
    </row>
    <row r="98" spans="1:29" s="125" customFormat="1" x14ac:dyDescent="0.25">
      <c r="A98" s="183"/>
      <c r="B98" s="122" t="s">
        <v>158</v>
      </c>
      <c r="C98" s="186">
        <v>2926.057332686476</v>
      </c>
      <c r="D98" s="186">
        <v>1633.1144012839536</v>
      </c>
      <c r="E98" s="186">
        <v>73.420428619326273</v>
      </c>
      <c r="F98" s="186">
        <v>4547.1537795933245</v>
      </c>
      <c r="G98" s="186">
        <v>693.05995795942863</v>
      </c>
      <c r="H98" s="186">
        <v>305.10951060287067</v>
      </c>
      <c r="I98" s="186">
        <v>0</v>
      </c>
      <c r="J98" s="126">
        <v>169.16573029333566</v>
      </c>
      <c r="K98" s="159">
        <f>SUM(Table2[[#This Row],[Residential]:[Energy Supply]])</f>
        <v>10347.081141038718</v>
      </c>
      <c r="L98" s="158">
        <f>IF(VLOOKUP('FIND YOUR GHG INVENTORY DATA'!B98,'2010 Census Population'!B:E,4,FALSE)="1",SUMIFS('2010 Census Population'!F:F,'2010 Census Population'!B:B,'FIND YOUR GHG INVENTORY DATA'!B98),VLOOKUP('FIND YOUR GHG INVENTORY DATA'!B98,'2010 Census Population'!B:F,5,FALSE))</f>
        <v>822</v>
      </c>
      <c r="M98" s="162">
        <f t="shared" si="0"/>
        <v>12.587689952601847</v>
      </c>
      <c r="N98" s="127"/>
      <c r="O98" s="122"/>
      <c r="P98" s="122"/>
      <c r="Q98" s="122"/>
      <c r="R98" s="122"/>
      <c r="S98" s="122"/>
      <c r="T98" s="122"/>
      <c r="U98" s="122"/>
      <c r="V98" s="122"/>
      <c r="W98" s="122"/>
      <c r="X98" s="122"/>
      <c r="Y98" s="122"/>
      <c r="Z98" s="122"/>
      <c r="AA98" s="122"/>
      <c r="AB98" s="122"/>
      <c r="AC98" s="122"/>
    </row>
    <row r="99" spans="1:29" s="125" customFormat="1" x14ac:dyDescent="0.25">
      <c r="A99" s="183"/>
      <c r="B99" s="122" t="s">
        <v>159</v>
      </c>
      <c r="C99" s="186">
        <v>10373.765325858778</v>
      </c>
      <c r="D99" s="186">
        <v>4100.9243588350246</v>
      </c>
      <c r="E99" s="186">
        <v>327.24858122474984</v>
      </c>
      <c r="F99" s="186">
        <v>16924.099403590528</v>
      </c>
      <c r="G99" s="186">
        <v>2789.1026045374574</v>
      </c>
      <c r="H99" s="186">
        <v>1227.861631477246</v>
      </c>
      <c r="I99" s="186">
        <v>3882.4295992525695</v>
      </c>
      <c r="J99" s="195">
        <v>471.13021190054019</v>
      </c>
      <c r="K99" s="159">
        <f>SUM(Table2[[#This Row],[Residential]:[Energy Supply]])</f>
        <v>40096.561716676893</v>
      </c>
      <c r="L99" s="158">
        <f>IF(VLOOKUP('FIND YOUR GHG INVENTORY DATA'!B99,'2010 Census Population'!B:E,4,FALSE)="1",SUMIFS('2010 Census Population'!F:F,'2010 Census Population'!B:B,'FIND YOUR GHG INVENTORY DATA'!B99),VLOOKUP('FIND YOUR GHG INVENTORY DATA'!B99,'2010 Census Population'!B:F,5,FALSE))</f>
        <v>3308</v>
      </c>
      <c r="M99" s="162">
        <f t="shared" si="0"/>
        <v>12.12108878980559</v>
      </c>
      <c r="N99" s="127"/>
      <c r="O99" s="122"/>
      <c r="P99" s="122"/>
      <c r="Q99" s="122"/>
      <c r="R99" s="122"/>
      <c r="S99" s="122"/>
      <c r="T99" s="122"/>
      <c r="U99" s="122"/>
      <c r="V99" s="122"/>
      <c r="W99" s="122"/>
      <c r="X99" s="122"/>
      <c r="Y99" s="122"/>
      <c r="Z99" s="122"/>
      <c r="AA99" s="122"/>
      <c r="AB99" s="122"/>
      <c r="AC99" s="122"/>
    </row>
    <row r="100" spans="1:29" s="125" customFormat="1" x14ac:dyDescent="0.25">
      <c r="A100" s="183"/>
      <c r="B100" s="122" t="s">
        <v>160</v>
      </c>
      <c r="C100" s="186">
        <v>4008.5003881644752</v>
      </c>
      <c r="D100" s="186">
        <v>2057.4614835483685</v>
      </c>
      <c r="E100" s="186">
        <v>99.747382931047625</v>
      </c>
      <c r="F100" s="186">
        <v>7232.7042106905901</v>
      </c>
      <c r="G100" s="186">
        <v>1142.452850407574</v>
      </c>
      <c r="H100" s="186">
        <v>502.94815920546199</v>
      </c>
      <c r="I100" s="186">
        <v>0</v>
      </c>
      <c r="J100" s="195">
        <v>206.41232580784745</v>
      </c>
      <c r="K100" s="159">
        <f>SUM(Table2[[#This Row],[Residential]:[Energy Supply]])</f>
        <v>15250.226800755363</v>
      </c>
      <c r="L100" s="158">
        <f>IF(VLOOKUP('FIND YOUR GHG INVENTORY DATA'!B100,'2010 Census Population'!B:E,4,FALSE)="1",SUMIFS('2010 Census Population'!F:F,'2010 Census Population'!B:B,'FIND YOUR GHG INVENTORY DATA'!B100),VLOOKUP('FIND YOUR GHG INVENTORY DATA'!B100,'2010 Census Population'!B:F,5,FALSE))</f>
        <v>1355</v>
      </c>
      <c r="M100" s="162">
        <f t="shared" si="0"/>
        <v>11.254779926756726</v>
      </c>
      <c r="N100" s="127"/>
      <c r="O100" s="122"/>
      <c r="P100" s="122"/>
      <c r="Q100" s="122"/>
      <c r="R100" s="122"/>
      <c r="S100" s="122"/>
      <c r="T100" s="122"/>
      <c r="U100" s="122"/>
      <c r="V100" s="122"/>
      <c r="W100" s="122"/>
      <c r="X100" s="122"/>
      <c r="Y100" s="122"/>
      <c r="Z100" s="122"/>
      <c r="AA100" s="122"/>
      <c r="AB100" s="122"/>
      <c r="AC100" s="122"/>
    </row>
    <row r="101" spans="1:29" s="125" customFormat="1" x14ac:dyDescent="0.25">
      <c r="A101" s="183"/>
      <c r="B101" s="122" t="s">
        <v>161</v>
      </c>
      <c r="C101" s="186">
        <v>2591.9057980679613</v>
      </c>
      <c r="D101" s="186">
        <v>814.03762397853927</v>
      </c>
      <c r="E101" s="186">
        <v>9676.3585790218294</v>
      </c>
      <c r="F101" s="186">
        <v>4241.5978277000777</v>
      </c>
      <c r="G101" s="186">
        <v>822.06016911246093</v>
      </c>
      <c r="H101" s="186">
        <v>361.89996695595971</v>
      </c>
      <c r="I101" s="186">
        <v>6174.5288888986579</v>
      </c>
      <c r="J101" s="196">
        <v>764.13031359523995</v>
      </c>
      <c r="K101" s="159">
        <f>SUM(Table2[[#This Row],[Residential]:[Energy Supply]])</f>
        <v>25446.519167330727</v>
      </c>
      <c r="L101" s="158">
        <f>IF(VLOOKUP('FIND YOUR GHG INVENTORY DATA'!B101,'2010 Census Population'!B:E,4,FALSE)="1",SUMIFS('2010 Census Population'!F:F,'2010 Census Population'!B:B,'FIND YOUR GHG INVENTORY DATA'!B101),VLOOKUP('FIND YOUR GHG INVENTORY DATA'!B101,'2010 Census Population'!B:F,5,FALSE))</f>
        <v>975</v>
      </c>
      <c r="M101" s="162">
        <f t="shared" si="0"/>
        <v>26.098994017775105</v>
      </c>
      <c r="N101" s="127"/>
      <c r="O101" s="122"/>
      <c r="P101" s="122"/>
      <c r="Q101" s="122"/>
      <c r="R101" s="122"/>
      <c r="S101" s="122"/>
      <c r="T101" s="122"/>
      <c r="U101" s="122"/>
      <c r="V101" s="122"/>
      <c r="W101" s="122"/>
      <c r="X101" s="122"/>
      <c r="Y101" s="122"/>
      <c r="Z101" s="122"/>
      <c r="AA101" s="122"/>
      <c r="AB101" s="122"/>
      <c r="AC101" s="122"/>
    </row>
    <row r="102" spans="1:29" s="125" customFormat="1" x14ac:dyDescent="0.25">
      <c r="A102" s="183"/>
      <c r="B102" s="122" t="s">
        <v>162</v>
      </c>
      <c r="C102" s="186">
        <v>4015.8617561102956</v>
      </c>
      <c r="D102" s="186">
        <v>1227.5465912731474</v>
      </c>
      <c r="E102" s="186">
        <v>16.88556379993161</v>
      </c>
      <c r="F102" s="186">
        <v>7432.6754710194882</v>
      </c>
      <c r="G102" s="186">
        <v>1395.394440903716</v>
      </c>
      <c r="H102" s="186">
        <v>614.30199519191115</v>
      </c>
      <c r="I102" s="186">
        <v>4562.0078706698096</v>
      </c>
      <c r="J102" s="195">
        <v>153.65354525538547</v>
      </c>
      <c r="K102" s="159">
        <f>SUM(Table2[[#This Row],[Residential]:[Energy Supply]])</f>
        <v>19418.327234223689</v>
      </c>
      <c r="L102" s="158">
        <f>IF(VLOOKUP('FIND YOUR GHG INVENTORY DATA'!B102,'2010 Census Population'!B:E,4,FALSE)="1",SUMIFS('2010 Census Population'!F:F,'2010 Census Population'!B:B,'FIND YOUR GHG INVENTORY DATA'!B102),VLOOKUP('FIND YOUR GHG INVENTORY DATA'!B102,'2010 Census Population'!B:F,5,FALSE))</f>
        <v>1655</v>
      </c>
      <c r="M102" s="162">
        <f t="shared" si="0"/>
        <v>11.733128238201624</v>
      </c>
      <c r="N102" s="127"/>
      <c r="O102" s="122"/>
      <c r="P102" s="122"/>
      <c r="Q102" s="122"/>
      <c r="R102" s="122"/>
      <c r="S102" s="122"/>
      <c r="T102" s="122"/>
      <c r="U102" s="122"/>
      <c r="V102" s="122"/>
      <c r="W102" s="122"/>
      <c r="X102" s="122"/>
      <c r="Y102" s="122"/>
      <c r="Z102" s="122"/>
      <c r="AA102" s="122"/>
      <c r="AB102" s="122"/>
      <c r="AC102" s="122"/>
    </row>
    <row r="103" spans="1:29" s="125" customFormat="1" x14ac:dyDescent="0.25">
      <c r="A103" s="183" t="s">
        <v>317</v>
      </c>
      <c r="B103" s="122" t="s">
        <v>109</v>
      </c>
      <c r="C103" s="198"/>
      <c r="D103" s="199"/>
      <c r="E103" s="199"/>
      <c r="F103" s="201"/>
      <c r="G103" s="201"/>
      <c r="H103" s="199"/>
      <c r="I103" s="199"/>
      <c r="J103" s="91"/>
      <c r="K103" s="159">
        <f>SUM(Table2[[#This Row],[Residential]:[Energy Supply]])</f>
        <v>0</v>
      </c>
      <c r="L103" s="158">
        <f>IF(VLOOKUP('FIND YOUR GHG INVENTORY DATA'!B103,'2010 Census Population'!B:E,4,FALSE)="1",SUMIFS('2010 Census Population'!F:F,'2010 Census Population'!B:B,'FIND YOUR GHG INVENTORY DATA'!B103),VLOOKUP('FIND YOUR GHG INVENTORY DATA'!B103,'2010 Census Population'!B:F,5,FALSE))</f>
        <v>327</v>
      </c>
      <c r="M103" s="162">
        <f t="shared" si="0"/>
        <v>0</v>
      </c>
      <c r="N103" s="127"/>
      <c r="O103" s="122"/>
      <c r="P103" s="122"/>
      <c r="Q103" s="122"/>
      <c r="R103" s="122"/>
      <c r="S103" s="122"/>
      <c r="T103" s="122"/>
      <c r="U103" s="122"/>
      <c r="V103" s="122"/>
      <c r="W103" s="122"/>
      <c r="X103" s="122"/>
      <c r="Y103" s="122"/>
      <c r="Z103" s="122"/>
      <c r="AA103" s="122"/>
      <c r="AB103" s="122"/>
      <c r="AC103" s="122"/>
    </row>
    <row r="104" spans="1:29" s="125" customFormat="1" x14ac:dyDescent="0.25">
      <c r="A104" s="183"/>
      <c r="B104" s="122" t="s">
        <v>163</v>
      </c>
      <c r="C104" s="185">
        <v>806.46916450891854</v>
      </c>
      <c r="D104" s="200">
        <v>196.30194193745578</v>
      </c>
      <c r="E104" s="200">
        <v>0</v>
      </c>
      <c r="F104" s="202">
        <v>1336.1377952578205</v>
      </c>
      <c r="G104" s="202">
        <v>311.9612949452416</v>
      </c>
      <c r="H104" s="200">
        <v>137.33639771662061</v>
      </c>
      <c r="I104" s="200">
        <v>1667.0473978769578</v>
      </c>
      <c r="J104" s="126">
        <v>28.772405364094798</v>
      </c>
      <c r="K104" s="159">
        <f>SUM(Table2[[#This Row],[Residential]:[Energy Supply]])</f>
        <v>4484.0263976071101</v>
      </c>
      <c r="L104" s="158">
        <f>IF(VLOOKUP('FIND YOUR GHG INVENTORY DATA'!B104,'2010 Census Population'!B:E,4,FALSE)="1",SUMIFS('2010 Census Population'!F:F,'2010 Census Population'!B:B,'FIND YOUR GHG INVENTORY DATA'!B104),VLOOKUP('FIND YOUR GHG INVENTORY DATA'!B104,'2010 Census Population'!B:F,5,FALSE))</f>
        <v>370</v>
      </c>
      <c r="M104" s="162">
        <f t="shared" si="0"/>
        <v>12.118990263803001</v>
      </c>
      <c r="N104" s="127"/>
      <c r="O104" s="122"/>
      <c r="P104" s="122"/>
      <c r="Q104" s="122"/>
      <c r="R104" s="122"/>
      <c r="S104" s="122"/>
      <c r="T104" s="122"/>
      <c r="U104" s="122"/>
      <c r="V104" s="122"/>
      <c r="W104" s="122"/>
      <c r="X104" s="122"/>
      <c r="Y104" s="122"/>
      <c r="Z104" s="122"/>
      <c r="AA104" s="122"/>
      <c r="AB104" s="122"/>
      <c r="AC104" s="122"/>
    </row>
    <row r="105" spans="1:29" s="125" customFormat="1" x14ac:dyDescent="0.25">
      <c r="A105" s="183"/>
      <c r="B105" s="122" t="s">
        <v>164</v>
      </c>
      <c r="C105" s="185">
        <v>15978.936254824719</v>
      </c>
      <c r="D105" s="200">
        <v>5155.5984050105635</v>
      </c>
      <c r="E105" s="200">
        <v>7255.7875129422991</v>
      </c>
      <c r="F105" s="202">
        <v>28493.373987066458</v>
      </c>
      <c r="G105" s="202">
        <v>4724.9489104679287</v>
      </c>
      <c r="H105" s="200">
        <v>2080.0896562268699</v>
      </c>
      <c r="I105" s="200">
        <v>10497.762029634085</v>
      </c>
      <c r="J105" s="203">
        <v>1031.628430547034</v>
      </c>
      <c r="K105" s="159">
        <f>SUM(Table2[[#This Row],[Residential]:[Energy Supply]])</f>
        <v>75218.125186719961</v>
      </c>
      <c r="L105" s="158">
        <f>IF(VLOOKUP('FIND YOUR GHG INVENTORY DATA'!B105,'2010 Census Population'!B:E,4,FALSE)="1",SUMIFS('2010 Census Population'!F:F,'2010 Census Population'!B:B,'FIND YOUR GHG INVENTORY DATA'!B105),VLOOKUP('FIND YOUR GHG INVENTORY DATA'!B105,'2010 Census Population'!B:F,5,FALSE))</f>
        <v>5604</v>
      </c>
      <c r="M105" s="162">
        <f t="shared" si="0"/>
        <v>13.422220768508202</v>
      </c>
      <c r="N105" s="127"/>
      <c r="O105" s="122"/>
      <c r="P105" s="122"/>
      <c r="Q105" s="122"/>
      <c r="R105" s="122"/>
      <c r="S105" s="122"/>
      <c r="T105" s="122"/>
      <c r="U105" s="122"/>
      <c r="V105" s="122"/>
      <c r="W105" s="122"/>
      <c r="X105" s="122"/>
      <c r="Y105" s="122"/>
      <c r="Z105" s="122"/>
      <c r="AA105" s="122"/>
      <c r="AB105" s="122"/>
      <c r="AC105" s="122"/>
    </row>
    <row r="106" spans="1:29" s="125" customFormat="1" x14ac:dyDescent="0.25">
      <c r="A106" s="183"/>
      <c r="B106" s="122" t="s">
        <v>165</v>
      </c>
      <c r="C106" s="185">
        <v>5299.6607707654748</v>
      </c>
      <c r="D106" s="200">
        <v>1849.2924232384917</v>
      </c>
      <c r="E106" s="200">
        <v>4480.1213630463699</v>
      </c>
      <c r="F106" s="202">
        <v>9016.5568333727151</v>
      </c>
      <c r="G106" s="202">
        <v>1332.1590432796804</v>
      </c>
      <c r="H106" s="200">
        <v>586.46353619529884</v>
      </c>
      <c r="I106" s="200">
        <v>0</v>
      </c>
      <c r="J106" s="126">
        <v>636.78177537532679</v>
      </c>
      <c r="K106" s="159">
        <f>SUM(Table2[[#This Row],[Residential]:[Energy Supply]])</f>
        <v>23201.035745273359</v>
      </c>
      <c r="L106" s="158">
        <f>IF(VLOOKUP('FIND YOUR GHG INVENTORY DATA'!B106,'2010 Census Population'!B:E,4,FALSE)="1",SUMIFS('2010 Census Population'!F:F,'2010 Census Population'!B:B,'FIND YOUR GHG INVENTORY DATA'!B106),VLOOKUP('FIND YOUR GHG INVENTORY DATA'!B106,'2010 Census Population'!B:F,5,FALSE))</f>
        <v>1580</v>
      </c>
      <c r="M106" s="162">
        <f t="shared" si="0"/>
        <v>14.684199838780607</v>
      </c>
      <c r="N106" s="127"/>
      <c r="O106" s="122"/>
      <c r="P106" s="122"/>
      <c r="Q106" s="122"/>
      <c r="R106" s="122"/>
      <c r="S106" s="122"/>
      <c r="T106" s="122"/>
      <c r="U106" s="122"/>
      <c r="V106" s="122"/>
      <c r="W106" s="122"/>
      <c r="X106" s="122"/>
      <c r="Y106" s="122"/>
      <c r="Z106" s="122"/>
      <c r="AA106" s="122"/>
      <c r="AB106" s="122"/>
      <c r="AC106" s="122"/>
    </row>
    <row r="107" spans="1:29" s="123" customFormat="1" x14ac:dyDescent="0.25">
      <c r="A107" s="177" t="s">
        <v>22</v>
      </c>
      <c r="B107" s="122" t="s">
        <v>166</v>
      </c>
      <c r="C107" s="185">
        <v>8786.9382057251769</v>
      </c>
      <c r="D107" s="200">
        <v>2495.7090441347964</v>
      </c>
      <c r="E107" s="200">
        <v>0</v>
      </c>
      <c r="F107" s="202">
        <v>13994.958677404222</v>
      </c>
      <c r="G107" s="202">
        <v>2463.6510914324217</v>
      </c>
      <c r="H107" s="200">
        <v>1084.5863625080146</v>
      </c>
      <c r="I107" s="200">
        <v>7645.0042020141036</v>
      </c>
      <c r="J107" s="203">
        <v>405.22780284000476</v>
      </c>
      <c r="K107" s="159">
        <f>SUM(Table2[[#This Row],[Residential]:[Energy Supply]])</f>
        <v>36876.075386058736</v>
      </c>
      <c r="L107" s="158">
        <f>IF(VLOOKUP('FIND YOUR GHG INVENTORY DATA'!B107,'2010 Census Population'!B:E,4,FALSE)="1",SUMIFS('2010 Census Population'!F:F,'2010 Census Population'!B:B,'FIND YOUR GHG INVENTORY DATA'!B107),VLOOKUP('FIND YOUR GHG INVENTORY DATA'!B107,'2010 Census Population'!B:F,5,FALSE))</f>
        <v>2922</v>
      </c>
      <c r="M107" s="162">
        <f t="shared" si="0"/>
        <v>12.620149002757952</v>
      </c>
      <c r="N107" s="171"/>
      <c r="O107" s="174"/>
      <c r="P107" s="174"/>
      <c r="Q107" s="174"/>
      <c r="R107" s="174"/>
      <c r="S107" s="174"/>
      <c r="T107" s="174"/>
      <c r="U107" s="174"/>
      <c r="V107" s="174"/>
      <c r="W107" s="174"/>
      <c r="X107" s="174"/>
      <c r="Y107" s="174"/>
      <c r="Z107" s="174"/>
      <c r="AA107" s="174"/>
      <c r="AB107" s="174"/>
      <c r="AC107" s="174"/>
    </row>
    <row r="108" spans="1:29" s="125" customFormat="1" x14ac:dyDescent="0.25">
      <c r="A108" s="183"/>
      <c r="B108" s="122" t="s">
        <v>167</v>
      </c>
      <c r="C108" s="185">
        <v>788.57573771187458</v>
      </c>
      <c r="D108" s="200">
        <v>6785.4943485355479</v>
      </c>
      <c r="E108" s="200">
        <v>0</v>
      </c>
      <c r="F108" s="202">
        <v>1549.7078164481641</v>
      </c>
      <c r="G108" s="202">
        <v>333.88289945490732</v>
      </c>
      <c r="H108" s="200">
        <v>146.98706350211287</v>
      </c>
      <c r="I108" s="200">
        <v>3387.9858845231756</v>
      </c>
      <c r="J108" s="126">
        <v>463.15595585571748</v>
      </c>
      <c r="K108" s="159">
        <f>SUM(Table2[[#This Row],[Residential]:[Energy Supply]])</f>
        <v>13455.789706031501</v>
      </c>
      <c r="L108" s="158">
        <f>IF(VLOOKUP('FIND YOUR GHG INVENTORY DATA'!B108,'2010 Census Population'!B:E,4,FALSE)="1",SUMIFS('2010 Census Population'!F:F,'2010 Census Population'!B:B,'FIND YOUR GHG INVENTORY DATA'!B108),VLOOKUP('FIND YOUR GHG INVENTORY DATA'!B108,'2010 Census Population'!B:F,5,FALSE))</f>
        <v>396</v>
      </c>
      <c r="M108" s="162">
        <f t="shared" si="0"/>
        <v>33.979266934422981</v>
      </c>
      <c r="N108" s="127"/>
      <c r="O108" s="122"/>
      <c r="P108" s="122"/>
      <c r="Q108" s="122"/>
      <c r="R108" s="122"/>
      <c r="S108" s="122"/>
      <c r="T108" s="122"/>
      <c r="U108" s="122"/>
      <c r="V108" s="122"/>
      <c r="W108" s="122"/>
      <c r="X108" s="122"/>
      <c r="Y108" s="122"/>
      <c r="Z108" s="122"/>
      <c r="AA108" s="122"/>
      <c r="AB108" s="122"/>
      <c r="AC108" s="122"/>
    </row>
    <row r="109" spans="1:29" s="125" customFormat="1" x14ac:dyDescent="0.25">
      <c r="A109" s="183"/>
      <c r="B109" s="122" t="s">
        <v>168</v>
      </c>
      <c r="C109" s="185">
        <v>2683.4160811832703</v>
      </c>
      <c r="D109" s="200">
        <v>712.01790971182243</v>
      </c>
      <c r="E109" s="200">
        <v>0</v>
      </c>
      <c r="F109" s="202">
        <v>4510.8986072464877</v>
      </c>
      <c r="G109" s="202">
        <v>747.02083059860547</v>
      </c>
      <c r="H109" s="200">
        <v>328.86499561331317</v>
      </c>
      <c r="I109" s="200">
        <v>1822.8503015444103</v>
      </c>
      <c r="J109" s="203">
        <v>95.730016853928163</v>
      </c>
      <c r="K109" s="159">
        <f>SUM(Table2[[#This Row],[Residential]:[Energy Supply]])</f>
        <v>10900.798742751836</v>
      </c>
      <c r="L109" s="158">
        <f>IF(VLOOKUP('FIND YOUR GHG INVENTORY DATA'!B109,'2010 Census Population'!B:E,4,FALSE)="1",SUMIFS('2010 Census Population'!F:F,'2010 Census Population'!B:B,'FIND YOUR GHG INVENTORY DATA'!B109),VLOOKUP('FIND YOUR GHG INVENTORY DATA'!B109,'2010 Census Population'!B:F,5,FALSE))</f>
        <v>886</v>
      </c>
      <c r="M109" s="162">
        <f t="shared" si="0"/>
        <v>12.303384585498687</v>
      </c>
      <c r="N109" s="127"/>
      <c r="O109" s="122"/>
      <c r="P109" s="122"/>
      <c r="Q109" s="122"/>
      <c r="R109" s="122"/>
      <c r="S109" s="122"/>
      <c r="T109" s="122"/>
      <c r="U109" s="122"/>
      <c r="V109" s="122"/>
      <c r="W109" s="122"/>
      <c r="X109" s="122"/>
      <c r="Y109" s="122"/>
      <c r="Z109" s="122"/>
      <c r="AA109" s="122"/>
      <c r="AB109" s="122"/>
      <c r="AC109" s="122"/>
    </row>
    <row r="110" spans="1:29" s="125" customFormat="1" x14ac:dyDescent="0.25">
      <c r="A110" s="183"/>
      <c r="B110" s="122" t="s">
        <v>169</v>
      </c>
      <c r="C110" s="185">
        <v>8578.1555685935582</v>
      </c>
      <c r="D110" s="200">
        <v>3045.562684601211</v>
      </c>
      <c r="E110" s="200">
        <v>4.9930430591195609</v>
      </c>
      <c r="F110" s="202">
        <v>13509.073016343733</v>
      </c>
      <c r="G110" s="202">
        <v>2261.2978190355079</v>
      </c>
      <c r="H110" s="200">
        <v>995.50329371885539</v>
      </c>
      <c r="I110" s="200">
        <v>6442.1035236246826</v>
      </c>
      <c r="J110" s="126">
        <v>387.90677573298143</v>
      </c>
      <c r="K110" s="159">
        <f>SUM(Table2[[#This Row],[Residential]:[Energy Supply]])</f>
        <v>35224.595724709645</v>
      </c>
      <c r="L110" s="158">
        <f>IF(VLOOKUP('FIND YOUR GHG INVENTORY DATA'!B110,'2010 Census Population'!B:E,4,FALSE)="1",SUMIFS('2010 Census Population'!F:F,'2010 Census Population'!B:B,'FIND YOUR GHG INVENTORY DATA'!B110),VLOOKUP('FIND YOUR GHG INVENTORY DATA'!B110,'2010 Census Population'!B:F,5,FALSE))</f>
        <v>2682</v>
      </c>
      <c r="M110" s="162">
        <f t="shared" si="0"/>
        <v>13.133704595342895</v>
      </c>
      <c r="N110" s="127"/>
      <c r="O110" s="122"/>
      <c r="P110" s="122"/>
      <c r="Q110" s="122"/>
      <c r="R110" s="122"/>
      <c r="S110" s="122"/>
      <c r="T110" s="122"/>
      <c r="U110" s="122"/>
      <c r="V110" s="122"/>
      <c r="W110" s="122"/>
      <c r="X110" s="122"/>
      <c r="Y110" s="122"/>
      <c r="Z110" s="122"/>
      <c r="AA110" s="122"/>
      <c r="AB110" s="122"/>
      <c r="AC110" s="122"/>
    </row>
    <row r="111" spans="1:29" s="125" customFormat="1" x14ac:dyDescent="0.25">
      <c r="A111" s="183"/>
      <c r="B111" s="122" t="s">
        <v>170</v>
      </c>
      <c r="C111" s="185">
        <v>2735.3422780525739</v>
      </c>
      <c r="D111" s="200">
        <v>1627.0395892587953</v>
      </c>
      <c r="E111" s="200">
        <v>0</v>
      </c>
      <c r="F111" s="202">
        <v>4473.505657169535</v>
      </c>
      <c r="G111" s="202">
        <v>866.74651676677945</v>
      </c>
      <c r="H111" s="200">
        <v>381.57247798023241</v>
      </c>
      <c r="I111" s="200">
        <v>0</v>
      </c>
      <c r="J111" s="203">
        <v>150.963639836678</v>
      </c>
      <c r="K111" s="159">
        <f>SUM(Table2[[#This Row],[Residential]:[Energy Supply]])</f>
        <v>10235.170159064595</v>
      </c>
      <c r="L111" s="158">
        <f>IF(VLOOKUP('FIND YOUR GHG INVENTORY DATA'!B111,'2010 Census Population'!B:E,4,FALSE)="1",SUMIFS('2010 Census Population'!F:F,'2010 Census Population'!B:B,'FIND YOUR GHG INVENTORY DATA'!B111),VLOOKUP('FIND YOUR GHG INVENTORY DATA'!B111,'2010 Census Population'!B:F,5,FALSE))</f>
        <v>1028</v>
      </c>
      <c r="M111" s="162">
        <f t="shared" si="0"/>
        <v>9.9563912053157537</v>
      </c>
      <c r="N111" s="127"/>
      <c r="O111" s="122"/>
      <c r="P111" s="122"/>
      <c r="Q111" s="122"/>
      <c r="R111" s="122"/>
      <c r="S111" s="122"/>
      <c r="T111" s="122"/>
      <c r="U111" s="122"/>
      <c r="V111" s="122"/>
      <c r="W111" s="122"/>
      <c r="X111" s="122"/>
      <c r="Y111" s="122"/>
      <c r="Z111" s="122"/>
      <c r="AA111" s="122"/>
      <c r="AB111" s="122"/>
      <c r="AC111" s="122"/>
    </row>
    <row r="112" spans="1:29" s="125" customFormat="1" x14ac:dyDescent="0.25">
      <c r="A112" s="183"/>
      <c r="B112" s="122" t="s">
        <v>171</v>
      </c>
      <c r="C112" s="185">
        <v>5341.3372651888858</v>
      </c>
      <c r="D112" s="200">
        <v>2424.6708785644564</v>
      </c>
      <c r="E112" s="200">
        <v>4793.5985504516557</v>
      </c>
      <c r="F112" s="202">
        <v>9070.0383818185783</v>
      </c>
      <c r="G112" s="202">
        <v>1503.3161861820695</v>
      </c>
      <c r="H112" s="200">
        <v>661.81296521279614</v>
      </c>
      <c r="I112" s="200">
        <v>5581.7620960951226</v>
      </c>
      <c r="J112" s="126">
        <v>657.99574233388239</v>
      </c>
      <c r="K112" s="159">
        <f>SUM(Table2[[#This Row],[Residential]:[Energy Supply]])</f>
        <v>30034.532065847448</v>
      </c>
      <c r="L112" s="158">
        <f>IF(VLOOKUP('FIND YOUR GHG INVENTORY DATA'!B112,'2010 Census Population'!B:E,4,FALSE)="1",SUMIFS('2010 Census Population'!F:F,'2010 Census Population'!B:B,'FIND YOUR GHG INVENTORY DATA'!B112),VLOOKUP('FIND YOUR GHG INVENTORY DATA'!B112,'2010 Census Population'!B:F,5,FALSE))</f>
        <v>1783</v>
      </c>
      <c r="M112" s="162">
        <f t="shared" si="0"/>
        <v>16.844942269123639</v>
      </c>
      <c r="N112" s="127"/>
      <c r="O112" s="122"/>
      <c r="P112" s="122"/>
      <c r="Q112" s="122"/>
      <c r="R112" s="122"/>
      <c r="S112" s="122"/>
      <c r="T112" s="122"/>
      <c r="U112" s="122"/>
      <c r="V112" s="122"/>
      <c r="W112" s="122"/>
      <c r="X112" s="122"/>
      <c r="Y112" s="122"/>
      <c r="Z112" s="122"/>
      <c r="AA112" s="122"/>
      <c r="AB112" s="122"/>
      <c r="AC112" s="122"/>
    </row>
    <row r="113" spans="1:29" s="125" customFormat="1" x14ac:dyDescent="0.25">
      <c r="A113" s="183"/>
      <c r="B113" s="122" t="s">
        <v>172</v>
      </c>
      <c r="C113" s="185">
        <v>21288.31569730362</v>
      </c>
      <c r="D113" s="200">
        <v>22909.001643757274</v>
      </c>
      <c r="E113" s="200">
        <v>4322.7788527021312</v>
      </c>
      <c r="F113" s="202">
        <v>36174.304350946797</v>
      </c>
      <c r="G113" s="202">
        <v>6062.1667855575333</v>
      </c>
      <c r="H113" s="200">
        <v>2668.7802691418979</v>
      </c>
      <c r="I113" s="200">
        <v>0</v>
      </c>
      <c r="J113" s="203">
        <v>4665.7047686933638</v>
      </c>
      <c r="K113" s="159">
        <f>SUM(Table2[[#This Row],[Residential]:[Energy Supply]])</f>
        <v>98091.05236810261</v>
      </c>
      <c r="L113" s="158">
        <f>IF(VLOOKUP('FIND YOUR GHG INVENTORY DATA'!B113,'2010 Census Population'!B:E,4,FALSE)="1",SUMIFS('2010 Census Population'!F:F,'2010 Census Population'!B:B,'FIND YOUR GHG INVENTORY DATA'!B113),VLOOKUP('FIND YOUR GHG INVENTORY DATA'!B113,'2010 Census Population'!B:F,5,FALSE))</f>
        <v>7190</v>
      </c>
      <c r="M113" s="162">
        <f t="shared" si="0"/>
        <v>13.642705475396747</v>
      </c>
      <c r="N113" s="127"/>
      <c r="O113" s="122"/>
      <c r="P113" s="122"/>
      <c r="Q113" s="122"/>
      <c r="R113" s="122"/>
      <c r="S113" s="122"/>
      <c r="T113" s="122"/>
      <c r="U113" s="122"/>
      <c r="V113" s="122"/>
      <c r="W113" s="122"/>
      <c r="X113" s="122"/>
      <c r="Y113" s="122"/>
      <c r="Z113" s="122"/>
      <c r="AA113" s="122"/>
      <c r="AB113" s="122"/>
      <c r="AC113" s="122"/>
    </row>
    <row r="114" spans="1:29" s="125" customFormat="1" x14ac:dyDescent="0.25">
      <c r="A114" s="183"/>
      <c r="B114" s="122" t="s">
        <v>173</v>
      </c>
      <c r="C114" s="185">
        <v>12099.696798867155</v>
      </c>
      <c r="D114" s="200">
        <v>11341.028125282155</v>
      </c>
      <c r="E114" s="200">
        <v>17869.279924557257</v>
      </c>
      <c r="F114" s="202">
        <v>21671.514103337722</v>
      </c>
      <c r="G114" s="202">
        <v>3370.8682626785835</v>
      </c>
      <c r="H114" s="200">
        <v>1483.9754542460789</v>
      </c>
      <c r="I114" s="200">
        <v>5623.2430135967979</v>
      </c>
      <c r="J114" s="126">
        <v>3474.6483680967922</v>
      </c>
      <c r="K114" s="159">
        <f>SUM(Table2[[#This Row],[Residential]:[Energy Supply]])</f>
        <v>76934.254050662537</v>
      </c>
      <c r="L114" s="158">
        <f>IF(VLOOKUP('FIND YOUR GHG INVENTORY DATA'!B114,'2010 Census Population'!B:E,4,FALSE)="1",SUMIFS('2010 Census Population'!F:F,'2010 Census Population'!B:B,'FIND YOUR GHG INVENTORY DATA'!B114),VLOOKUP('FIND YOUR GHG INVENTORY DATA'!B114,'2010 Census Population'!B:F,5,FALSE))</f>
        <v>3998</v>
      </c>
      <c r="M114" s="162">
        <f t="shared" si="0"/>
        <v>19.243185105218245</v>
      </c>
      <c r="N114" s="127"/>
      <c r="O114" s="122"/>
      <c r="P114" s="122"/>
      <c r="Q114" s="122"/>
      <c r="R114" s="122"/>
      <c r="S114" s="122"/>
      <c r="T114" s="122"/>
      <c r="U114" s="122"/>
      <c r="V114" s="122"/>
      <c r="W114" s="122"/>
      <c r="X114" s="122"/>
      <c r="Y114" s="122"/>
      <c r="Z114" s="122"/>
      <c r="AA114" s="122"/>
      <c r="AB114" s="122"/>
      <c r="AC114" s="122"/>
    </row>
    <row r="115" spans="1:29" s="125" customFormat="1" x14ac:dyDescent="0.25">
      <c r="A115" s="183"/>
      <c r="B115" s="122" t="s">
        <v>174</v>
      </c>
      <c r="C115" s="185">
        <v>3056.6757954617806</v>
      </c>
      <c r="D115" s="200">
        <v>813.88618161142176</v>
      </c>
      <c r="E115" s="200">
        <v>293.9540622805298</v>
      </c>
      <c r="F115" s="202">
        <v>5055.2236318640971</v>
      </c>
      <c r="G115" s="202">
        <v>888.66812127644494</v>
      </c>
      <c r="H115" s="200">
        <v>391.22314376572467</v>
      </c>
      <c r="I115" s="200">
        <v>3992.7622426643788</v>
      </c>
      <c r="J115" s="203">
        <v>126.13016378465871</v>
      </c>
      <c r="K115" s="159">
        <f>SUM(Table2[[#This Row],[Residential]:[Energy Supply]])</f>
        <v>14618.523342709037</v>
      </c>
      <c r="L115" s="158">
        <f>IF(VLOOKUP('FIND YOUR GHG INVENTORY DATA'!B115,'2010 Census Population'!B:E,4,FALSE)="1",SUMIFS('2010 Census Population'!F:F,'2010 Census Population'!B:B,'FIND YOUR GHG INVENTORY DATA'!B115),VLOOKUP('FIND YOUR GHG INVENTORY DATA'!B115,'2010 Census Population'!B:F,5,FALSE))</f>
        <v>1054</v>
      </c>
      <c r="M115" s="162">
        <f t="shared" si="0"/>
        <v>13.869566738813129</v>
      </c>
      <c r="N115" s="127"/>
      <c r="O115" s="122"/>
      <c r="P115" s="122"/>
      <c r="Q115" s="122"/>
      <c r="R115" s="122"/>
      <c r="S115" s="122"/>
      <c r="T115" s="122"/>
      <c r="U115" s="122"/>
      <c r="V115" s="122"/>
      <c r="W115" s="122"/>
      <c r="X115" s="122"/>
      <c r="Y115" s="122"/>
      <c r="Z115" s="122"/>
      <c r="AA115" s="122"/>
      <c r="AB115" s="122"/>
      <c r="AC115" s="122"/>
    </row>
    <row r="116" spans="1:29" s="125" customFormat="1" x14ac:dyDescent="0.25">
      <c r="A116" s="183"/>
      <c r="B116" s="122" t="s">
        <v>175</v>
      </c>
      <c r="C116" s="185">
        <v>11501.944323005908</v>
      </c>
      <c r="D116" s="200">
        <v>6474.1543829241282</v>
      </c>
      <c r="E116" s="200">
        <v>133.83325231588415</v>
      </c>
      <c r="F116" s="202">
        <v>16476.964276077746</v>
      </c>
      <c r="G116" s="202">
        <v>3289.0838150848308</v>
      </c>
      <c r="H116" s="200">
        <v>1447.9710472771271</v>
      </c>
      <c r="I116" s="200">
        <v>7557.4574876661572</v>
      </c>
      <c r="J116" s="126">
        <v>1079.6787172361549</v>
      </c>
      <c r="K116" s="159">
        <f>SUM(Table2[[#This Row],[Residential]:[Energy Supply]])</f>
        <v>47961.087301587933</v>
      </c>
      <c r="L116" s="158">
        <f>IF(VLOOKUP('FIND YOUR GHG INVENTORY DATA'!B116,'2010 Census Population'!B:E,4,FALSE)="1",SUMIFS('2010 Census Population'!F:F,'2010 Census Population'!B:B,'FIND YOUR GHG INVENTORY DATA'!B116),VLOOKUP('FIND YOUR GHG INVENTORY DATA'!B116,'2010 Census Population'!B:F,5,FALSE))</f>
        <v>3901</v>
      </c>
      <c r="M116" s="162">
        <f t="shared" si="0"/>
        <v>12.294562240858225</v>
      </c>
      <c r="N116" s="127"/>
      <c r="O116" s="122"/>
      <c r="P116" s="122"/>
      <c r="Q116" s="122"/>
      <c r="R116" s="122"/>
      <c r="S116" s="122"/>
      <c r="T116" s="122"/>
      <c r="U116" s="122"/>
      <c r="V116" s="122"/>
      <c r="W116" s="122"/>
      <c r="X116" s="122"/>
      <c r="Y116" s="122"/>
      <c r="Z116" s="122"/>
      <c r="AA116" s="122"/>
      <c r="AB116" s="122"/>
      <c r="AC116" s="122"/>
    </row>
    <row r="117" spans="1:29" s="125" customFormat="1" x14ac:dyDescent="0.25">
      <c r="A117" s="183"/>
      <c r="B117" s="122" t="s">
        <v>176</v>
      </c>
      <c r="C117" s="185">
        <v>5165.5290976699871</v>
      </c>
      <c r="D117" s="200">
        <v>2510.9250167094579</v>
      </c>
      <c r="E117" s="200">
        <v>110.19984880301953</v>
      </c>
      <c r="F117" s="202">
        <v>6086.8854398090261</v>
      </c>
      <c r="G117" s="202">
        <v>1222.5510207313523</v>
      </c>
      <c r="H117" s="200">
        <v>538.21020726783752</v>
      </c>
      <c r="I117" s="200">
        <v>0</v>
      </c>
      <c r="J117" s="203">
        <v>665.15835278363193</v>
      </c>
      <c r="K117" s="159">
        <f>SUM(Table2[[#This Row],[Residential]:[Energy Supply]])</f>
        <v>16299.458983774311</v>
      </c>
      <c r="L117" s="158">
        <f>IF(VLOOKUP('FIND YOUR GHG INVENTORY DATA'!B117,'2010 Census Population'!B:E,4,FALSE)="1",SUMIFS('2010 Census Population'!F:F,'2010 Census Population'!B:B,'FIND YOUR GHG INVENTORY DATA'!B117),VLOOKUP('FIND YOUR GHG INVENTORY DATA'!B117,'2010 Census Population'!B:F,5,FALSE))</f>
        <v>1450</v>
      </c>
      <c r="M117" s="163">
        <f t="shared" si="0"/>
        <v>11.241006195706422</v>
      </c>
      <c r="N117" s="127"/>
      <c r="O117" s="122"/>
      <c r="P117" s="122"/>
      <c r="Q117" s="122"/>
      <c r="R117" s="122"/>
      <c r="S117" s="122"/>
      <c r="T117" s="122"/>
      <c r="U117" s="122"/>
      <c r="V117" s="122"/>
      <c r="W117" s="122"/>
      <c r="X117" s="122"/>
      <c r="Y117" s="122"/>
      <c r="Z117" s="122"/>
      <c r="AA117" s="122"/>
      <c r="AB117" s="122"/>
      <c r="AC117" s="122"/>
    </row>
    <row r="118" spans="1:29" s="125" customFormat="1" x14ac:dyDescent="0.25">
      <c r="A118" s="183"/>
      <c r="B118" s="122" t="s">
        <v>177</v>
      </c>
      <c r="C118" s="185">
        <v>1623.6499994630854</v>
      </c>
      <c r="D118" s="200">
        <v>465.12354355045437</v>
      </c>
      <c r="E118" s="200">
        <v>2.7915649830532097</v>
      </c>
      <c r="F118" s="202">
        <v>2712.6149516132828</v>
      </c>
      <c r="G118" s="202">
        <v>499.98121054737368</v>
      </c>
      <c r="H118" s="200">
        <v>220.10941579988113</v>
      </c>
      <c r="I118" s="200">
        <v>2245.601260062479</v>
      </c>
      <c r="J118" s="126">
        <v>62.233931268787686</v>
      </c>
      <c r="K118" s="159">
        <f>SUM(Table2[[#This Row],[Residential]:[Energy Supply]])</f>
        <v>7832.105877288398</v>
      </c>
      <c r="L118" s="158">
        <f>IF(VLOOKUP('FIND YOUR GHG INVENTORY DATA'!B118,'2010 Census Population'!B:E,4,FALSE)="1",SUMIFS('2010 Census Population'!F:F,'2010 Census Population'!B:B,'FIND YOUR GHG INVENTORY DATA'!B118),VLOOKUP('FIND YOUR GHG INVENTORY DATA'!B118,'2010 Census Population'!B:F,5,FALSE))</f>
        <v>593</v>
      </c>
      <c r="M118" s="162">
        <f t="shared" si="0"/>
        <v>13.207598443993925</v>
      </c>
      <c r="N118" s="127"/>
      <c r="O118" s="122"/>
      <c r="P118" s="122"/>
      <c r="Q118" s="122"/>
      <c r="R118" s="122"/>
      <c r="S118" s="122"/>
      <c r="T118" s="122"/>
      <c r="U118" s="122"/>
      <c r="V118" s="122"/>
      <c r="W118" s="122"/>
      <c r="X118" s="122"/>
      <c r="Y118" s="122"/>
      <c r="Z118" s="122"/>
      <c r="AA118" s="122"/>
      <c r="AB118" s="122"/>
      <c r="AC118" s="122"/>
    </row>
    <row r="119" spans="1:29" s="125" customFormat="1" x14ac:dyDescent="0.25">
      <c r="A119" s="183"/>
      <c r="B119" s="122" t="s">
        <v>178</v>
      </c>
      <c r="C119" s="185">
        <v>2270.4914186588258</v>
      </c>
      <c r="D119" s="200">
        <v>595.49900641208103</v>
      </c>
      <c r="E119" s="200">
        <v>23.48999802813066</v>
      </c>
      <c r="F119" s="202">
        <v>3629.706020208569</v>
      </c>
      <c r="G119" s="202">
        <v>677.04032389467295</v>
      </c>
      <c r="H119" s="200">
        <v>298.05710099039555</v>
      </c>
      <c r="I119" s="200">
        <v>5542.5689548928913</v>
      </c>
      <c r="J119" s="203">
        <v>79.230981672964788</v>
      </c>
      <c r="K119" s="159">
        <f>SUM(Table2[[#This Row],[Residential]:[Energy Supply]])</f>
        <v>13116.083804758531</v>
      </c>
      <c r="L119" s="158">
        <f>IF(VLOOKUP('FIND YOUR GHG INVENTORY DATA'!B119,'2010 Census Population'!B:E,4,FALSE)="1",SUMIFS('2010 Census Population'!F:F,'2010 Census Population'!B:B,'FIND YOUR GHG INVENTORY DATA'!B119),VLOOKUP('FIND YOUR GHG INVENTORY DATA'!B119,'2010 Census Population'!B:F,5,FALSE))</f>
        <v>803</v>
      </c>
      <c r="M119" s="162">
        <f t="shared" si="0"/>
        <v>16.333852807918468</v>
      </c>
      <c r="N119" s="127"/>
      <c r="O119" s="122"/>
      <c r="P119" s="122"/>
      <c r="Q119" s="122"/>
      <c r="R119" s="122"/>
      <c r="S119" s="122"/>
      <c r="T119" s="122"/>
      <c r="U119" s="122"/>
      <c r="V119" s="122"/>
      <c r="W119" s="122"/>
      <c r="X119" s="122"/>
      <c r="Y119" s="122"/>
      <c r="Z119" s="122"/>
      <c r="AA119" s="122"/>
      <c r="AB119" s="122"/>
      <c r="AC119" s="122"/>
    </row>
    <row r="120" spans="1:29" s="125" customFormat="1" x14ac:dyDescent="0.25">
      <c r="A120" s="183"/>
      <c r="B120" s="122" t="s">
        <v>179</v>
      </c>
      <c r="C120" s="185">
        <v>5400.0979098610314</v>
      </c>
      <c r="D120" s="200">
        <v>1098.5550748077167</v>
      </c>
      <c r="E120" s="200">
        <v>0</v>
      </c>
      <c r="F120" s="202">
        <v>8881.5874508461948</v>
      </c>
      <c r="G120" s="202">
        <v>1521.0220975167997</v>
      </c>
      <c r="H120" s="200">
        <v>669.60773373184747</v>
      </c>
      <c r="I120" s="200">
        <v>5992.757759607247</v>
      </c>
      <c r="J120" s="126">
        <v>687.39026712694647</v>
      </c>
      <c r="K120" s="159">
        <f>SUM(Table2[[#This Row],[Residential]:[Energy Supply]])</f>
        <v>24251.018293497782</v>
      </c>
      <c r="L120" s="158">
        <f>IF(VLOOKUP('FIND YOUR GHG INVENTORY DATA'!B120,'2010 Census Population'!B:E,4,FALSE)="1",SUMIFS('2010 Census Population'!F:F,'2010 Census Population'!B:B,'FIND YOUR GHG INVENTORY DATA'!B120),VLOOKUP('FIND YOUR GHG INVENTORY DATA'!B120,'2010 Census Population'!B:F,5,FALSE))</f>
        <v>1804</v>
      </c>
      <c r="M120" s="162">
        <f t="shared" si="0"/>
        <v>13.442914796839124</v>
      </c>
      <c r="N120" s="127"/>
      <c r="O120" s="122"/>
      <c r="P120" s="122"/>
      <c r="Q120" s="122"/>
      <c r="R120" s="122"/>
      <c r="S120" s="122"/>
      <c r="T120" s="122"/>
      <c r="U120" s="122"/>
      <c r="V120" s="122"/>
      <c r="W120" s="122"/>
      <c r="X120" s="122"/>
      <c r="Y120" s="122"/>
      <c r="Z120" s="122"/>
      <c r="AA120" s="122"/>
      <c r="AB120" s="122"/>
      <c r="AC120" s="122"/>
    </row>
    <row r="121" spans="1:29" s="125" customFormat="1" x14ac:dyDescent="0.25">
      <c r="A121" s="183"/>
      <c r="B121" s="122" t="s">
        <v>180</v>
      </c>
      <c r="C121" s="185">
        <v>2451.927517679027</v>
      </c>
      <c r="D121" s="200">
        <v>539.96500680138911</v>
      </c>
      <c r="E121" s="200">
        <v>0</v>
      </c>
      <c r="F121" s="202">
        <v>4208.574326758725</v>
      </c>
      <c r="G121" s="202">
        <v>880.2367349265736</v>
      </c>
      <c r="H121" s="200">
        <v>387.51134923284303</v>
      </c>
      <c r="I121" s="200">
        <v>3536.3623437978181</v>
      </c>
      <c r="J121" s="203">
        <v>188.55245067282146</v>
      </c>
      <c r="K121" s="159">
        <f>SUM(Table2[[#This Row],[Residential]:[Energy Supply]])</f>
        <v>12193.129729869197</v>
      </c>
      <c r="L121" s="158">
        <f>IF(VLOOKUP('FIND YOUR GHG INVENTORY DATA'!B121,'2010 Census Population'!B:E,4,FALSE)="1",SUMIFS('2010 Census Population'!F:F,'2010 Census Population'!B:B,'FIND YOUR GHG INVENTORY DATA'!B121),VLOOKUP('FIND YOUR GHG INVENTORY DATA'!B121,'2010 Census Population'!B:F,5,FALSE))</f>
        <v>1044</v>
      </c>
      <c r="M121" s="162">
        <f t="shared" si="0"/>
        <v>11.679243036273178</v>
      </c>
      <c r="N121" s="127"/>
      <c r="O121" s="122"/>
      <c r="P121" s="122"/>
      <c r="Q121" s="122"/>
      <c r="R121" s="122"/>
      <c r="S121" s="122"/>
      <c r="T121" s="122"/>
      <c r="U121" s="122"/>
      <c r="V121" s="122"/>
      <c r="W121" s="122"/>
      <c r="X121" s="122"/>
      <c r="Y121" s="122"/>
      <c r="Z121" s="122"/>
      <c r="AA121" s="122"/>
      <c r="AB121" s="122"/>
      <c r="AC121" s="122"/>
    </row>
    <row r="122" spans="1:29" s="125" customFormat="1" x14ac:dyDescent="0.25">
      <c r="A122" s="183"/>
      <c r="B122" s="122" t="s">
        <v>181</v>
      </c>
      <c r="C122" s="185">
        <v>10630.413570400251</v>
      </c>
      <c r="D122" s="200">
        <v>9486.9429623066699</v>
      </c>
      <c r="E122" s="200">
        <v>1487.2005708090303</v>
      </c>
      <c r="F122" s="202">
        <v>19018.690714896329</v>
      </c>
      <c r="G122" s="202">
        <v>3413.0251944279407</v>
      </c>
      <c r="H122" s="200">
        <v>1502.5344269104871</v>
      </c>
      <c r="I122" s="200">
        <v>10596.453154939329</v>
      </c>
      <c r="J122" s="126">
        <v>1111.663888203843</v>
      </c>
      <c r="K122" s="159">
        <f>SUM(Table2[[#This Row],[Residential]:[Energy Supply]])</f>
        <v>57246.924482893883</v>
      </c>
      <c r="L122" s="158">
        <f>IF(VLOOKUP('FIND YOUR GHG INVENTORY DATA'!B122,'2010 Census Population'!B:E,4,FALSE)="1",SUMIFS('2010 Census Population'!F:F,'2010 Census Population'!B:B,'FIND YOUR GHG INVENTORY DATA'!B122),VLOOKUP('FIND YOUR GHG INVENTORY DATA'!B122,'2010 Census Population'!B:F,5,FALSE))</f>
        <v>4048</v>
      </c>
      <c r="M122" s="162">
        <f t="shared" si="0"/>
        <v>14.142026799133864</v>
      </c>
      <c r="N122" s="127"/>
      <c r="O122" s="122"/>
      <c r="P122" s="122"/>
      <c r="Q122" s="122"/>
      <c r="R122" s="122"/>
      <c r="S122" s="122"/>
      <c r="T122" s="122"/>
      <c r="U122" s="122"/>
      <c r="V122" s="122"/>
      <c r="W122" s="122"/>
      <c r="X122" s="122"/>
      <c r="Y122" s="122"/>
      <c r="Z122" s="122"/>
      <c r="AA122" s="122"/>
      <c r="AB122" s="122"/>
      <c r="AC122" s="122"/>
    </row>
    <row r="123" spans="1:29" s="125" customFormat="1" x14ac:dyDescent="0.25">
      <c r="A123" s="183"/>
      <c r="B123" s="122" t="s">
        <v>182</v>
      </c>
      <c r="C123" s="185">
        <v>3994.794692415745</v>
      </c>
      <c r="D123" s="200">
        <v>5606.9409028981381</v>
      </c>
      <c r="E123" s="200">
        <v>1486.4743100004307</v>
      </c>
      <c r="F123" s="202">
        <v>6805.5801921707716</v>
      </c>
      <c r="G123" s="202">
        <v>1152.5705140274197</v>
      </c>
      <c r="H123" s="200">
        <v>507.40231264491996</v>
      </c>
      <c r="I123" s="200">
        <v>0</v>
      </c>
      <c r="J123" s="203">
        <v>641.34739157511842</v>
      </c>
      <c r="K123" s="159">
        <f>SUM(Table2[[#This Row],[Residential]:[Energy Supply]])</f>
        <v>20195.110315732545</v>
      </c>
      <c r="L123" s="158">
        <f>IF(VLOOKUP('FIND YOUR GHG INVENTORY DATA'!B123,'2010 Census Population'!B:E,4,FALSE)="1",SUMIFS('2010 Census Population'!F:F,'2010 Census Population'!B:B,'FIND YOUR GHG INVENTORY DATA'!B123),VLOOKUP('FIND YOUR GHG INVENTORY DATA'!B123,'2010 Census Population'!B:F,5,FALSE))</f>
        <v>1367</v>
      </c>
      <c r="M123" s="162">
        <f t="shared" si="0"/>
        <v>14.773306741574649</v>
      </c>
      <c r="N123" s="127"/>
      <c r="O123" s="122"/>
      <c r="P123" s="122"/>
      <c r="Q123" s="122"/>
      <c r="R123" s="122"/>
      <c r="S123" s="122"/>
      <c r="T123" s="122"/>
      <c r="U123" s="122"/>
      <c r="V123" s="122"/>
      <c r="W123" s="122"/>
      <c r="X123" s="122"/>
      <c r="Y123" s="122"/>
      <c r="Z123" s="122"/>
      <c r="AA123" s="122"/>
      <c r="AB123" s="122"/>
      <c r="AC123" s="122"/>
    </row>
    <row r="124" spans="1:29" s="125" customFormat="1" x14ac:dyDescent="0.25">
      <c r="A124" s="183"/>
      <c r="B124" s="122" t="s">
        <v>183</v>
      </c>
      <c r="C124" s="185">
        <v>3824.9138808368375</v>
      </c>
      <c r="D124" s="200">
        <v>1088.5298066700282</v>
      </c>
      <c r="E124" s="200">
        <v>48.387126372922289</v>
      </c>
      <c r="F124" s="202">
        <v>6340.2924024700806</v>
      </c>
      <c r="G124" s="202">
        <v>1121.3743845328954</v>
      </c>
      <c r="H124" s="200">
        <v>493.66867287325789</v>
      </c>
      <c r="I124" s="200">
        <v>4709.1135861962839</v>
      </c>
      <c r="J124" s="126">
        <v>151.82733834216529</v>
      </c>
      <c r="K124" s="159">
        <f>SUM(Table2[[#This Row],[Residential]:[Energy Supply]])</f>
        <v>17778.10719829447</v>
      </c>
      <c r="L124" s="158">
        <f>IF(VLOOKUP('FIND YOUR GHG INVENTORY DATA'!B124,'2010 Census Population'!B:E,4,FALSE)="1",SUMIFS('2010 Census Population'!F:F,'2010 Census Population'!B:B,'FIND YOUR GHG INVENTORY DATA'!B124),VLOOKUP('FIND YOUR GHG INVENTORY DATA'!B124,'2010 Census Population'!B:F,5,FALSE))</f>
        <v>1330</v>
      </c>
      <c r="M124" s="162">
        <f t="shared" si="0"/>
        <v>13.366997893454489</v>
      </c>
      <c r="N124" s="127"/>
      <c r="O124" s="122"/>
      <c r="P124" s="122"/>
      <c r="Q124" s="122"/>
      <c r="R124" s="122"/>
      <c r="S124" s="122"/>
      <c r="T124" s="122"/>
      <c r="U124" s="122"/>
      <c r="V124" s="122"/>
      <c r="W124" s="122"/>
      <c r="X124" s="122"/>
      <c r="Y124" s="122"/>
      <c r="Z124" s="122"/>
      <c r="AA124" s="122"/>
      <c r="AB124" s="122"/>
      <c r="AC124" s="122"/>
    </row>
    <row r="125" spans="1:29" s="125" customFormat="1" x14ac:dyDescent="0.25">
      <c r="A125" s="183"/>
      <c r="B125" s="122" t="s">
        <v>184</v>
      </c>
      <c r="C125" s="185">
        <v>3486.7245334043882</v>
      </c>
      <c r="D125" s="200">
        <v>813.04012262816195</v>
      </c>
      <c r="E125" s="200">
        <v>1498.616482894199</v>
      </c>
      <c r="F125" s="202">
        <v>5408.0558088692815</v>
      </c>
      <c r="G125" s="202">
        <v>1079.2174527835386</v>
      </c>
      <c r="H125" s="200">
        <v>475.10970020884969</v>
      </c>
      <c r="I125" s="200">
        <v>8314.7631136797245</v>
      </c>
      <c r="J125" s="203">
        <v>2427.0696326311627</v>
      </c>
      <c r="K125" s="159">
        <f>SUM(Table2[[#This Row],[Residential]:[Energy Supply]])</f>
        <v>23502.596847099307</v>
      </c>
      <c r="L125" s="158">
        <f>IF(VLOOKUP('FIND YOUR GHG INVENTORY DATA'!B125,'2010 Census Population'!B:E,4,FALSE)="1",SUMIFS('2010 Census Population'!F:F,'2010 Census Population'!B:B,'FIND YOUR GHG INVENTORY DATA'!B125),VLOOKUP('FIND YOUR GHG INVENTORY DATA'!B125,'2010 Census Population'!B:F,5,FALSE))</f>
        <v>1280</v>
      </c>
      <c r="M125" s="162">
        <f t="shared" si="0"/>
        <v>18.361403786796334</v>
      </c>
      <c r="N125" s="127"/>
      <c r="O125" s="122"/>
      <c r="P125" s="122"/>
      <c r="Q125" s="122"/>
      <c r="R125" s="122"/>
      <c r="S125" s="122"/>
      <c r="T125" s="122"/>
      <c r="U125" s="122"/>
      <c r="V125" s="122"/>
      <c r="W125" s="122"/>
      <c r="X125" s="122"/>
      <c r="Y125" s="122"/>
      <c r="Z125" s="122"/>
      <c r="AA125" s="122"/>
      <c r="AB125" s="122"/>
      <c r="AC125" s="122"/>
    </row>
    <row r="126" spans="1:29" s="125" customFormat="1" x14ac:dyDescent="0.25">
      <c r="A126" s="183"/>
      <c r="B126" s="122" t="s">
        <v>185</v>
      </c>
      <c r="C126" s="186">
        <v>538.14684140997417</v>
      </c>
      <c r="D126" s="186">
        <v>286.96724498608972</v>
      </c>
      <c r="E126" s="186">
        <v>1498.5937872439299</v>
      </c>
      <c r="F126" s="186">
        <v>937.44532912759109</v>
      </c>
      <c r="G126" s="186">
        <v>179.58852925226071</v>
      </c>
      <c r="H126" s="186">
        <v>79.061223550378898</v>
      </c>
      <c r="I126" s="186">
        <v>0</v>
      </c>
      <c r="J126" s="196">
        <v>127.9385906997469</v>
      </c>
      <c r="K126" s="159">
        <f>SUM(Table2[[#This Row],[Residential]:[Energy Supply]])</f>
        <v>3647.7415462699714</v>
      </c>
      <c r="L126" s="158">
        <f>IF(VLOOKUP('FIND YOUR GHG INVENTORY DATA'!B126,'2010 Census Population'!B:E,4,FALSE)="1",SUMIFS('2010 Census Population'!F:F,'2010 Census Population'!B:B,'FIND YOUR GHG INVENTORY DATA'!B126),VLOOKUP('FIND YOUR GHG INVENTORY DATA'!B126,'2010 Census Population'!B:F,5,FALSE))</f>
        <v>213</v>
      </c>
      <c r="M126" s="162">
        <f t="shared" si="0"/>
        <v>17.12554716558672</v>
      </c>
      <c r="N126" s="127"/>
      <c r="O126" s="122"/>
      <c r="P126" s="122"/>
      <c r="Q126" s="122"/>
      <c r="R126" s="122"/>
      <c r="S126" s="122"/>
      <c r="T126" s="122"/>
      <c r="U126" s="122"/>
      <c r="V126" s="122"/>
      <c r="W126" s="122"/>
      <c r="X126" s="122"/>
      <c r="Y126" s="122"/>
      <c r="Z126" s="122"/>
      <c r="AA126" s="122"/>
      <c r="AB126" s="122"/>
      <c r="AC126" s="122"/>
    </row>
    <row r="127" spans="1:29" s="125" customFormat="1" x14ac:dyDescent="0.25">
      <c r="A127" s="183"/>
      <c r="B127" s="178" t="s">
        <v>186</v>
      </c>
      <c r="C127" s="158">
        <f>'Delaware Roll Up'!$D$15</f>
        <v>151360.33304935624</v>
      </c>
      <c r="D127" s="158">
        <f>'Delaware Roll Up'!$D$23</f>
        <v>79850.333994249493</v>
      </c>
      <c r="E127" s="158">
        <f>'Delaware Roll Up'!$D$31</f>
        <v>88312.647561211532</v>
      </c>
      <c r="F127" s="158">
        <f>'Delaware Roll Up'!$D$57</f>
        <v>317300.14957497304</v>
      </c>
      <c r="G127" s="158">
        <f>'Delaware Roll Up'!$D$71</f>
        <v>10609.131327454508</v>
      </c>
      <c r="H127" s="158">
        <f>'Delaware Roll Up'!$D$45</f>
        <v>17809.190168766097</v>
      </c>
      <c r="I127" s="158">
        <f>'Delaware Roll Up'!$D$76</f>
        <v>90368.516781306607</v>
      </c>
      <c r="J127" s="176">
        <f>'Delaware Roll Up'!$D$40</f>
        <v>12822.141157613269</v>
      </c>
      <c r="K127" s="159">
        <f>SUM(Table2[[#This Row],[Residential]:[Energy Supply]])</f>
        <v>768432.44361493073</v>
      </c>
      <c r="L127" s="158">
        <f>IF(VLOOKUP('FIND YOUR GHG INVENTORY DATA'!B127,'2010 Census Population'!B:E,4,FALSE)="1",SUMIFS('2010 Census Population'!F:F,'2010 Census Population'!B:B,'FIND YOUR GHG INVENTORY DATA'!B127),VLOOKUP('FIND YOUR GHG INVENTORY DATA'!B127,'2010 Census Population'!B:F,5,FALSE))</f>
        <v>47980</v>
      </c>
      <c r="M127" s="175">
        <f t="shared" si="0"/>
        <v>16.01568244299564</v>
      </c>
      <c r="N127" s="127"/>
      <c r="O127" s="122"/>
      <c r="P127" s="122"/>
      <c r="Q127" s="122"/>
      <c r="R127" s="122"/>
      <c r="S127" s="122"/>
      <c r="T127" s="122"/>
      <c r="U127" s="122"/>
      <c r="V127" s="122"/>
      <c r="W127" s="122"/>
      <c r="X127" s="122"/>
      <c r="Y127" s="122"/>
      <c r="Z127" s="122"/>
      <c r="AA127" s="122"/>
      <c r="AB127" s="122"/>
      <c r="AC127" s="122"/>
    </row>
    <row r="128" spans="1:29" s="125" customFormat="1" x14ac:dyDescent="0.25">
      <c r="A128" s="183"/>
      <c r="B128" s="122" t="s">
        <v>187</v>
      </c>
      <c r="C128" s="186">
        <v>4433.6866642950563</v>
      </c>
      <c r="D128" s="186">
        <v>1386.9390828582482</v>
      </c>
      <c r="E128" s="186">
        <v>1.0439999123613628</v>
      </c>
      <c r="F128" s="186">
        <v>5536.8153956359438</v>
      </c>
      <c r="G128" s="186">
        <v>287.67152682405828</v>
      </c>
      <c r="H128" s="186">
        <v>482.90446872790113</v>
      </c>
      <c r="I128" s="186">
        <v>4972.9072749686729</v>
      </c>
      <c r="J128" s="195">
        <v>216.03562779935817</v>
      </c>
      <c r="K128" s="159">
        <f>SUM(Table2[[#This Row],[Residential]:[Energy Supply]])</f>
        <v>17318.004041021602</v>
      </c>
      <c r="L128" s="158">
        <f>IF(VLOOKUP('FIND YOUR GHG INVENTORY DATA'!B128,'2010 Census Population'!B:E,4,FALSE)="1",SUMIFS('2010 Census Population'!F:F,'2010 Census Population'!B:B,'FIND YOUR GHG INVENTORY DATA'!B128),VLOOKUP('FIND YOUR GHG INVENTORY DATA'!B128,'2010 Census Population'!B:F,5,FALSE))</f>
        <v>1301</v>
      </c>
      <c r="M128" s="162">
        <f t="shared" si="0"/>
        <v>13.311302106857497</v>
      </c>
      <c r="N128" s="127"/>
      <c r="O128" s="122"/>
      <c r="P128" s="122"/>
      <c r="Q128" s="122"/>
      <c r="R128" s="122"/>
      <c r="S128" s="122"/>
      <c r="T128" s="122"/>
      <c r="U128" s="122"/>
      <c r="V128" s="122"/>
      <c r="W128" s="122"/>
      <c r="X128" s="122"/>
      <c r="Y128" s="122"/>
      <c r="Z128" s="122"/>
      <c r="AA128" s="122"/>
      <c r="AB128" s="122"/>
      <c r="AC128" s="122"/>
    </row>
    <row r="129" spans="1:29" s="125" customFormat="1" x14ac:dyDescent="0.25">
      <c r="A129" s="183"/>
      <c r="B129" s="122" t="s">
        <v>188</v>
      </c>
      <c r="C129" s="186">
        <v>2023.5055511530497</v>
      </c>
      <c r="D129" s="186">
        <v>539.46764284751657</v>
      </c>
      <c r="E129" s="186">
        <v>0</v>
      </c>
      <c r="F129" s="186">
        <v>3438.591172501297</v>
      </c>
      <c r="G129" s="186">
        <v>139.9662386469092</v>
      </c>
      <c r="H129" s="186">
        <v>234.9565939314077</v>
      </c>
      <c r="I129" s="186">
        <v>3212.3453633142826</v>
      </c>
      <c r="J129" s="196">
        <v>87.301694532868069</v>
      </c>
      <c r="K129" s="159">
        <f>SUM(Table2[[#This Row],[Residential]:[Energy Supply]])</f>
        <v>9676.1342569273293</v>
      </c>
      <c r="L129" s="158">
        <f>IF(VLOOKUP('FIND YOUR GHG INVENTORY DATA'!B129,'2010 Census Population'!B:E,4,FALSE)="1",SUMIFS('2010 Census Population'!F:F,'2010 Census Population'!B:B,'FIND YOUR GHG INVENTORY DATA'!B129),VLOOKUP('FIND YOUR GHG INVENTORY DATA'!B129,'2010 Census Population'!B:F,5,FALSE))</f>
        <v>633</v>
      </c>
      <c r="M129" s="162">
        <f t="shared" si="0"/>
        <v>15.286152064656129</v>
      </c>
      <c r="N129" s="127"/>
      <c r="O129" s="122"/>
      <c r="P129" s="122"/>
      <c r="Q129" s="122"/>
      <c r="R129" s="122"/>
      <c r="S129" s="122"/>
      <c r="T129" s="122"/>
      <c r="U129" s="122"/>
      <c r="V129" s="122"/>
      <c r="W129" s="122"/>
      <c r="X129" s="122"/>
      <c r="Y129" s="122"/>
      <c r="Z129" s="122"/>
      <c r="AA129" s="122"/>
      <c r="AB129" s="122"/>
      <c r="AC129" s="122"/>
    </row>
    <row r="130" spans="1:29" s="125" customFormat="1" x14ac:dyDescent="0.25">
      <c r="A130" s="183"/>
      <c r="B130" s="122" t="s">
        <v>189</v>
      </c>
      <c r="C130" s="186">
        <v>7025.7479009092076</v>
      </c>
      <c r="D130" s="186">
        <v>2886.4852944584063</v>
      </c>
      <c r="E130" s="186">
        <v>82.475993076547638</v>
      </c>
      <c r="F130" s="186">
        <v>15000.208278599659</v>
      </c>
      <c r="G130" s="186">
        <v>459.25731069451888</v>
      </c>
      <c r="H130" s="186">
        <v>770.93972447951626</v>
      </c>
      <c r="I130" s="186">
        <v>3153.063745638452</v>
      </c>
      <c r="J130" s="195">
        <v>297.14307772861264</v>
      </c>
      <c r="K130" s="159">
        <f>SUM(Table2[[#This Row],[Residential]:[Energy Supply]])</f>
        <v>29675.321325584922</v>
      </c>
      <c r="L130" s="158">
        <f>IF(VLOOKUP('FIND YOUR GHG INVENTORY DATA'!B130,'2010 Census Population'!B:E,4,FALSE)="1",SUMIFS('2010 Census Population'!F:F,'2010 Census Population'!B:B,'FIND YOUR GHG INVENTORY DATA'!B130),VLOOKUP('FIND YOUR GHG INVENTORY DATA'!B130,'2010 Census Population'!B:F,5,FALSE))</f>
        <v>2077</v>
      </c>
      <c r="M130" s="162">
        <f t="shared" si="0"/>
        <v>14.287588505336988</v>
      </c>
      <c r="N130" s="127"/>
      <c r="O130" s="122"/>
      <c r="P130" s="122"/>
      <c r="Q130" s="122"/>
      <c r="R130" s="122"/>
      <c r="S130" s="122"/>
      <c r="T130" s="122"/>
      <c r="U130" s="122"/>
      <c r="V130" s="122"/>
      <c r="W130" s="122"/>
      <c r="X130" s="122"/>
      <c r="Y130" s="122"/>
      <c r="Z130" s="122"/>
      <c r="AA130" s="122"/>
      <c r="AB130" s="122"/>
      <c r="AC130" s="122"/>
    </row>
    <row r="131" spans="1:29" s="125" customFormat="1" x14ac:dyDescent="0.25">
      <c r="A131" s="183"/>
      <c r="B131" s="122" t="s">
        <v>190</v>
      </c>
      <c r="C131" s="186">
        <v>8379.4957900470035</v>
      </c>
      <c r="D131" s="186">
        <v>3385.8311985775135</v>
      </c>
      <c r="E131" s="186">
        <v>387.55747359295708</v>
      </c>
      <c r="F131" s="186">
        <v>18927.745165211316</v>
      </c>
      <c r="G131" s="186">
        <v>655.60805306174689</v>
      </c>
      <c r="H131" s="186">
        <v>1100.5470789994058</v>
      </c>
      <c r="I131" s="186">
        <v>3198.4636751347152</v>
      </c>
      <c r="J131" s="196">
        <v>475.89033835405883</v>
      </c>
      <c r="K131" s="159">
        <f>SUM(Table2[[#This Row],[Residential]:[Energy Supply]])</f>
        <v>36511.138772978717</v>
      </c>
      <c r="L131" s="158">
        <f>IF(VLOOKUP('FIND YOUR GHG INVENTORY DATA'!B131,'2010 Census Population'!B:E,4,FALSE)="1",SUMIFS('2010 Census Population'!F:F,'2010 Census Population'!B:B,'FIND YOUR GHG INVENTORY DATA'!B131),VLOOKUP('FIND YOUR GHG INVENTORY DATA'!B131,'2010 Census Population'!B:F,5,FALSE))</f>
        <v>2965</v>
      </c>
      <c r="M131" s="162">
        <f t="shared" si="0"/>
        <v>12.31404343102149</v>
      </c>
      <c r="N131" s="127"/>
      <c r="O131" s="122"/>
      <c r="P131" s="122"/>
      <c r="Q131" s="122"/>
      <c r="R131" s="122"/>
      <c r="S131" s="122"/>
      <c r="T131" s="122"/>
      <c r="U131" s="122"/>
      <c r="V131" s="122"/>
      <c r="W131" s="122"/>
      <c r="X131" s="122"/>
      <c r="Y131" s="122"/>
      <c r="Z131" s="122"/>
      <c r="AA131" s="122"/>
      <c r="AB131" s="122"/>
      <c r="AC131" s="122"/>
    </row>
    <row r="132" spans="1:29" s="125" customFormat="1" x14ac:dyDescent="0.25">
      <c r="A132" s="183"/>
      <c r="B132" s="122" t="s">
        <v>191</v>
      </c>
      <c r="C132" s="186">
        <v>14052.688391405918</v>
      </c>
      <c r="D132" s="186">
        <v>12770.547269304338</v>
      </c>
      <c r="E132" s="186">
        <v>12828.127358312555</v>
      </c>
      <c r="F132" s="186">
        <v>24982.133247585276</v>
      </c>
      <c r="G132" s="186">
        <v>1131.4490413210656</v>
      </c>
      <c r="H132" s="186">
        <v>1899.3252624755344</v>
      </c>
      <c r="I132" s="186">
        <v>6426.9578560666987</v>
      </c>
      <c r="J132" s="195">
        <v>1159.4704078681798</v>
      </c>
      <c r="K132" s="159">
        <f>SUM(Table2[[#This Row],[Residential]:[Energy Supply]])</f>
        <v>75250.698834339579</v>
      </c>
      <c r="L132" s="158">
        <f>IF(VLOOKUP('FIND YOUR GHG INVENTORY DATA'!B132,'2010 Census Population'!B:E,4,FALSE)="1",SUMIFS('2010 Census Population'!F:F,'2010 Census Population'!B:B,'FIND YOUR GHG INVENTORY DATA'!B132),VLOOKUP('FIND YOUR GHG INVENTORY DATA'!B132,'2010 Census Population'!B:F,5,FALSE))</f>
        <v>5117</v>
      </c>
      <c r="M132" s="162">
        <f t="shared" si="0"/>
        <v>14.706018924045257</v>
      </c>
      <c r="N132" s="127"/>
      <c r="O132" s="122"/>
      <c r="P132" s="122"/>
      <c r="Q132" s="122"/>
      <c r="R132" s="122"/>
      <c r="S132" s="122"/>
      <c r="T132" s="122"/>
      <c r="U132" s="122"/>
      <c r="V132" s="122"/>
      <c r="W132" s="122"/>
      <c r="X132" s="122"/>
      <c r="Y132" s="122"/>
      <c r="Z132" s="122"/>
      <c r="AA132" s="122"/>
      <c r="AB132" s="122"/>
      <c r="AC132" s="122"/>
    </row>
    <row r="133" spans="1:29" s="125" customFormat="1" x14ac:dyDescent="0.25">
      <c r="A133" s="183"/>
      <c r="B133" s="122" t="s">
        <v>192</v>
      </c>
      <c r="C133" s="186">
        <v>6360.2446894459927</v>
      </c>
      <c r="D133" s="186">
        <v>7717.2450581744615</v>
      </c>
      <c r="E133" s="186">
        <v>2.6326954311721327</v>
      </c>
      <c r="F133" s="186">
        <v>11369.971293077839</v>
      </c>
      <c r="G133" s="186">
        <v>682.58416856715451</v>
      </c>
      <c r="H133" s="186">
        <v>1145.8309723005616</v>
      </c>
      <c r="I133" s="186">
        <v>0</v>
      </c>
      <c r="J133" s="196">
        <v>576.82874301596394</v>
      </c>
      <c r="K133" s="159">
        <f>SUM(Table2[[#This Row],[Residential]:[Energy Supply]])</f>
        <v>27855.337620013146</v>
      </c>
      <c r="L133" s="158">
        <f>IF(VLOOKUP('FIND YOUR GHG INVENTORY DATA'!B133,'2010 Census Population'!B:E,4,FALSE)="1",SUMIFS('2010 Census Population'!F:F,'2010 Census Population'!B:B,'FIND YOUR GHG INVENTORY DATA'!B133),VLOOKUP('FIND YOUR GHG INVENTORY DATA'!B133,'2010 Census Population'!B:F,5,FALSE))</f>
        <v>3087</v>
      </c>
      <c r="M133" s="162">
        <f t="shared" si="0"/>
        <v>9.0234329834833638</v>
      </c>
      <c r="N133" s="127"/>
      <c r="O133" s="122"/>
      <c r="P133" s="122"/>
      <c r="Q133" s="122"/>
      <c r="R133" s="122"/>
      <c r="S133" s="122"/>
      <c r="T133" s="122"/>
      <c r="U133" s="122"/>
      <c r="V133" s="122"/>
      <c r="W133" s="122"/>
      <c r="X133" s="122"/>
      <c r="Y133" s="122"/>
      <c r="Z133" s="122"/>
      <c r="AA133" s="122"/>
      <c r="AB133" s="122"/>
      <c r="AC133" s="122"/>
    </row>
    <row r="134" spans="1:29" s="123" customFormat="1" x14ac:dyDescent="0.25">
      <c r="A134" s="177" t="s">
        <v>22</v>
      </c>
      <c r="B134" s="122" t="s">
        <v>193</v>
      </c>
      <c r="C134" s="186">
        <v>5691.8107014265188</v>
      </c>
      <c r="D134" s="186">
        <v>3087.9273285362983</v>
      </c>
      <c r="E134" s="186">
        <v>3779.4040865114694</v>
      </c>
      <c r="F134" s="186">
        <v>12604.745806303987</v>
      </c>
      <c r="G134" s="186">
        <v>378.55007987916042</v>
      </c>
      <c r="H134" s="186">
        <v>635.4592240293365</v>
      </c>
      <c r="I134" s="186">
        <v>3129.5345187080152</v>
      </c>
      <c r="J134" s="195">
        <v>826.78443281506907</v>
      </c>
      <c r="K134" s="159">
        <f>SUM(Table2[[#This Row],[Residential]:[Energy Supply]])</f>
        <v>30134.216178209856</v>
      </c>
      <c r="L134" s="158">
        <f>IF(VLOOKUP('FIND YOUR GHG INVENTORY DATA'!B134,'2010 Census Population'!B:E,4,FALSE)="1",SUMIFS('2010 Census Population'!F:F,'2010 Census Population'!B:B,'FIND YOUR GHG INVENTORY DATA'!B134),VLOOKUP('FIND YOUR GHG INVENTORY DATA'!B134,'2010 Census Population'!B:F,5,FALSE))</f>
        <v>1712</v>
      </c>
      <c r="M134" s="162">
        <f t="shared" si="0"/>
        <v>17.601761786337534</v>
      </c>
      <c r="N134" s="171"/>
      <c r="O134" s="174"/>
      <c r="P134" s="174"/>
      <c r="Q134" s="174"/>
      <c r="R134" s="174"/>
      <c r="S134" s="174"/>
      <c r="T134" s="174"/>
      <c r="U134" s="174"/>
      <c r="V134" s="174"/>
      <c r="W134" s="174"/>
      <c r="X134" s="174"/>
      <c r="Y134" s="174"/>
      <c r="Z134" s="174"/>
      <c r="AA134" s="174"/>
      <c r="AB134" s="174"/>
      <c r="AC134" s="174"/>
    </row>
    <row r="135" spans="1:29" s="122" customFormat="1" x14ac:dyDescent="0.25">
      <c r="A135" s="183"/>
      <c r="B135" s="122" t="s">
        <v>194</v>
      </c>
      <c r="C135" s="186">
        <v>2740.5115781724862</v>
      </c>
      <c r="D135" s="186">
        <v>1948.2373278039317</v>
      </c>
      <c r="E135" s="186">
        <v>181.03781097797679</v>
      </c>
      <c r="F135" s="186">
        <v>5167.3864828549849</v>
      </c>
      <c r="G135" s="186">
        <v>361.30305521176882</v>
      </c>
      <c r="H135" s="186">
        <v>606.5072266728597</v>
      </c>
      <c r="I135" s="186">
        <v>0</v>
      </c>
      <c r="J135" s="196">
        <v>449.72385618221722</v>
      </c>
      <c r="K135" s="159">
        <f>SUM(Table2[[#This Row],[Residential]:[Energy Supply]])</f>
        <v>11454.707337876225</v>
      </c>
      <c r="L135" s="158">
        <f>IF(VLOOKUP('FIND YOUR GHG INVENTORY DATA'!B135,'2010 Census Population'!B:E,4,FALSE)="1",SUMIFS('2010 Census Population'!F:F,'2010 Census Population'!B:B,'FIND YOUR GHG INVENTORY DATA'!B135),VLOOKUP('FIND YOUR GHG INVENTORY DATA'!B135,'2010 Census Population'!B:F,5,FALSE))</f>
        <v>844</v>
      </c>
      <c r="M135" s="162">
        <f t="shared" si="0"/>
        <v>13.571928125445764</v>
      </c>
      <c r="N135" s="127"/>
    </row>
    <row r="136" spans="1:29" s="122" customFormat="1" x14ac:dyDescent="0.25">
      <c r="A136" s="183"/>
      <c r="B136" s="122" t="s">
        <v>195</v>
      </c>
      <c r="C136" s="186">
        <v>873.68624242152259</v>
      </c>
      <c r="D136" s="186">
        <v>602.10431077538976</v>
      </c>
      <c r="E136" s="186">
        <v>0.22695650268725279</v>
      </c>
      <c r="F136" s="186">
        <v>1262.9470930787099</v>
      </c>
      <c r="G136" s="186">
        <v>77.611611003262453</v>
      </c>
      <c r="H136" s="186">
        <v>130.28398810414549</v>
      </c>
      <c r="I136" s="186">
        <v>0</v>
      </c>
      <c r="J136" s="195">
        <v>65.633050064141457</v>
      </c>
      <c r="K136" s="159">
        <f>SUM(Table2[[#This Row],[Residential]:[Energy Supply]])</f>
        <v>3012.4932519498589</v>
      </c>
      <c r="L136" s="158">
        <f>IF(VLOOKUP('FIND YOUR GHG INVENTORY DATA'!B136,'2010 Census Population'!B:E,4,FALSE)="1",SUMIFS('2010 Census Population'!F:F,'2010 Census Population'!B:B,'FIND YOUR GHG INVENTORY DATA'!B136),VLOOKUP('FIND YOUR GHG INVENTORY DATA'!B136,'2010 Census Population'!B:F,5,FALSE))</f>
        <v>351</v>
      </c>
      <c r="M136" s="162">
        <f t="shared" si="0"/>
        <v>8.5826018574070044</v>
      </c>
      <c r="N136" s="127"/>
    </row>
    <row r="137" spans="1:29" s="122" customFormat="1" x14ac:dyDescent="0.25">
      <c r="A137" s="183"/>
      <c r="B137" s="122" t="s">
        <v>196</v>
      </c>
      <c r="C137" s="186">
        <v>7286.5775928383109</v>
      </c>
      <c r="D137" s="186">
        <v>2318.9135553219949</v>
      </c>
      <c r="E137" s="186">
        <v>0.97591296155518703</v>
      </c>
      <c r="F137" s="186">
        <v>13466.05990982742</v>
      </c>
      <c r="G137" s="186">
        <v>533.10995478309337</v>
      </c>
      <c r="H137" s="186">
        <v>894.91366187776293</v>
      </c>
      <c r="I137" s="186">
        <v>8602.7109108947407</v>
      </c>
      <c r="J137" s="196">
        <v>305.55853124192271</v>
      </c>
      <c r="K137" s="159">
        <f>SUM(Table2[[#This Row],[Residential]:[Energy Supply]])</f>
        <v>33408.820029746792</v>
      </c>
      <c r="L137" s="158">
        <f>IF(VLOOKUP('FIND YOUR GHG INVENTORY DATA'!B137,'2010 Census Population'!B:E,4,FALSE)="1",SUMIFS('2010 Census Population'!F:F,'2010 Census Population'!B:B,'FIND YOUR GHG INVENTORY DATA'!B137),VLOOKUP('FIND YOUR GHG INVENTORY DATA'!B137,'2010 Census Population'!B:F,5,FALSE))</f>
        <v>2411</v>
      </c>
      <c r="M137" s="162">
        <f t="shared" si="0"/>
        <v>13.856831202715384</v>
      </c>
      <c r="N137" s="127"/>
    </row>
    <row r="138" spans="1:29" s="122" customFormat="1" x14ac:dyDescent="0.25">
      <c r="A138" s="183"/>
      <c r="B138" s="122" t="s">
        <v>197</v>
      </c>
      <c r="C138" s="186">
        <v>1090.5853927169765</v>
      </c>
      <c r="D138" s="186">
        <v>519.1468365157848</v>
      </c>
      <c r="E138" s="186">
        <v>0</v>
      </c>
      <c r="F138" s="186">
        <v>1504.5128105189638</v>
      </c>
      <c r="G138" s="186">
        <v>82.697272123134354</v>
      </c>
      <c r="H138" s="186">
        <v>138.82111552977327</v>
      </c>
      <c r="I138" s="186">
        <v>0</v>
      </c>
      <c r="J138" s="195">
        <v>46.29720054089573</v>
      </c>
      <c r="K138" s="159">
        <f>SUM(Table2[[#This Row],[Residential]:[Energy Supply]])</f>
        <v>3382.0606279455283</v>
      </c>
      <c r="L138" s="158">
        <f>IF(VLOOKUP('FIND YOUR GHG INVENTORY DATA'!B138,'2010 Census Population'!B:E,4,FALSE)="1",SUMIFS('2010 Census Population'!F:F,'2010 Census Population'!B:B,'FIND YOUR GHG INVENTORY DATA'!B138),VLOOKUP('FIND YOUR GHG INVENTORY DATA'!B138,'2010 Census Population'!B:F,5,FALSE))</f>
        <v>374</v>
      </c>
      <c r="M138" s="162">
        <f t="shared" si="0"/>
        <v>9.0429428554693274</v>
      </c>
      <c r="N138" s="127"/>
    </row>
    <row r="139" spans="1:29" s="122" customFormat="1" x14ac:dyDescent="0.25">
      <c r="A139" s="183"/>
      <c r="B139" s="122" t="s">
        <v>198</v>
      </c>
      <c r="C139" s="186">
        <v>4259.2707204490589</v>
      </c>
      <c r="D139" s="186">
        <v>1365.3151261678111</v>
      </c>
      <c r="E139" s="186">
        <v>0</v>
      </c>
      <c r="F139" s="186">
        <v>8260.7345081579733</v>
      </c>
      <c r="G139" s="186">
        <v>292.5360722430662</v>
      </c>
      <c r="H139" s="186">
        <v>491.07041670024074</v>
      </c>
      <c r="I139" s="186">
        <v>5734.4339465894282</v>
      </c>
      <c r="J139" s="196">
        <v>162.67731094967849</v>
      </c>
      <c r="K139" s="159">
        <f>SUM(Table2[[#This Row],[Residential]:[Energy Supply]])</f>
        <v>20566.038101257258</v>
      </c>
      <c r="L139" s="158">
        <f>IF(VLOOKUP('FIND YOUR GHG INVENTORY DATA'!B139,'2010 Census Population'!B:E,4,FALSE)="1",SUMIFS('2010 Census Population'!F:F,'2010 Census Population'!B:B,'FIND YOUR GHG INVENTORY DATA'!B139),VLOOKUP('FIND YOUR GHG INVENTORY DATA'!B139,'2010 Census Population'!B:F,5,FALSE))</f>
        <v>1323</v>
      </c>
      <c r="M139" s="162">
        <f t="shared" si="0"/>
        <v>15.545002344109795</v>
      </c>
      <c r="N139" s="127"/>
    </row>
    <row r="140" spans="1:29" s="122" customFormat="1" x14ac:dyDescent="0.25">
      <c r="A140" s="183"/>
      <c r="B140" s="122" t="s">
        <v>199</v>
      </c>
      <c r="C140" s="186">
        <v>10051.474588487661</v>
      </c>
      <c r="D140" s="186">
        <v>8115.6808452515024</v>
      </c>
      <c r="E140" s="186">
        <v>370.37031673532778</v>
      </c>
      <c r="F140" s="186">
        <v>22748.574611914482</v>
      </c>
      <c r="G140" s="186">
        <v>712.87701958552179</v>
      </c>
      <c r="H140" s="186">
        <v>1196.6825574010402</v>
      </c>
      <c r="I140" s="186">
        <v>2459.4396023066843</v>
      </c>
      <c r="J140" s="195">
        <v>1207.9725948062048</v>
      </c>
      <c r="K140" s="159">
        <f>SUM(Table2[[#This Row],[Residential]:[Energy Supply]])</f>
        <v>46863.07213648843</v>
      </c>
      <c r="L140" s="158">
        <f>IF(VLOOKUP('FIND YOUR GHG INVENTORY DATA'!B140,'2010 Census Population'!B:E,4,FALSE)="1",SUMIFS('2010 Census Population'!F:F,'2010 Census Population'!B:B,'FIND YOUR GHG INVENTORY DATA'!B140),VLOOKUP('FIND YOUR GHG INVENTORY DATA'!B140,'2010 Census Population'!B:F,5,FALSE))</f>
        <v>3224</v>
      </c>
      <c r="M140" s="163">
        <f t="shared" si="0"/>
        <v>14.535692350027428</v>
      </c>
      <c r="N140" s="127"/>
    </row>
    <row r="141" spans="1:29" s="122" customFormat="1" x14ac:dyDescent="0.25">
      <c r="A141" s="183"/>
      <c r="B141" s="122" t="s">
        <v>200</v>
      </c>
      <c r="C141" s="186">
        <v>3700.4854381651162</v>
      </c>
      <c r="D141" s="186">
        <v>5240.6758332726722</v>
      </c>
      <c r="E141" s="186">
        <v>37.924431599039934</v>
      </c>
      <c r="F141" s="186">
        <v>7820.2035614046517</v>
      </c>
      <c r="G141" s="186">
        <v>227.97028759077944</v>
      </c>
      <c r="H141" s="186">
        <v>382.6860163400969</v>
      </c>
      <c r="I141" s="186">
        <v>0</v>
      </c>
      <c r="J141" s="196">
        <v>893.04399868179723</v>
      </c>
      <c r="K141" s="159">
        <f>SUM(Table2[[#This Row],[Residential]:[Energy Supply]])</f>
        <v>18302.989567054152</v>
      </c>
      <c r="L141" s="158">
        <f>IF(VLOOKUP('FIND YOUR GHG INVENTORY DATA'!B141,'2010 Census Population'!B:E,4,FALSE)="1",SUMIFS('2010 Census Population'!F:F,'2010 Census Population'!B:B,'FIND YOUR GHG INVENTORY DATA'!B141),VLOOKUP('FIND YOUR GHG INVENTORY DATA'!B141,'2010 Census Population'!B:F,5,FALSE))</f>
        <v>1031</v>
      </c>
      <c r="M141" s="162">
        <f t="shared" si="0"/>
        <v>17.752657194038946</v>
      </c>
      <c r="N141" s="127"/>
    </row>
    <row r="142" spans="1:29" s="122" customFormat="1" x14ac:dyDescent="0.25">
      <c r="A142" s="183"/>
      <c r="B142" s="122" t="s">
        <v>201</v>
      </c>
      <c r="C142" s="186">
        <v>5567.0662062361625</v>
      </c>
      <c r="D142" s="186">
        <v>2433.0547063583717</v>
      </c>
      <c r="E142" s="186">
        <v>845.56051046561015</v>
      </c>
      <c r="F142" s="186">
        <v>7932.2285272267554</v>
      </c>
      <c r="G142" s="186">
        <v>348.69946026252103</v>
      </c>
      <c r="H142" s="186">
        <v>585.34999783543435</v>
      </c>
      <c r="I142" s="186">
        <v>4040.0535345779717</v>
      </c>
      <c r="J142" s="195">
        <v>380.803750120534</v>
      </c>
      <c r="K142" s="159">
        <f>SUM(Table2[[#This Row],[Residential]:[Energy Supply]])</f>
        <v>22132.816693083358</v>
      </c>
      <c r="L142" s="158">
        <f>IF(VLOOKUP('FIND YOUR GHG INVENTORY DATA'!B142,'2010 Census Population'!B:E,4,FALSE)="1",SUMIFS('2010 Census Population'!F:F,'2010 Census Population'!B:B,'FIND YOUR GHG INVENTORY DATA'!B142),VLOOKUP('FIND YOUR GHG INVENTORY DATA'!B142,'2010 Census Population'!B:F,5,FALSE))</f>
        <v>1577</v>
      </c>
      <c r="M142" s="162">
        <f t="shared" si="0"/>
        <v>14.034760109754824</v>
      </c>
      <c r="N142" s="127"/>
    </row>
    <row r="143" spans="1:29" s="122" customFormat="1" x14ac:dyDescent="0.25">
      <c r="A143" s="183"/>
      <c r="B143" s="122" t="s">
        <v>202</v>
      </c>
      <c r="C143" s="186">
        <v>1276.5533217405166</v>
      </c>
      <c r="D143" s="186">
        <v>835.53216538735637</v>
      </c>
      <c r="E143" s="186">
        <v>4155.9366946078981</v>
      </c>
      <c r="F143" s="186">
        <v>2767.4002710596515</v>
      </c>
      <c r="G143" s="186">
        <v>97.512024081022048</v>
      </c>
      <c r="H143" s="186">
        <v>163.69013890008026</v>
      </c>
      <c r="I143" s="186">
        <v>0</v>
      </c>
      <c r="J143" s="196">
        <v>343.77932542282491</v>
      </c>
      <c r="K143" s="159">
        <f>SUM(Table2[[#This Row],[Residential]:[Energy Supply]])</f>
        <v>9640.403941199349</v>
      </c>
      <c r="L143" s="158">
        <f>IF(VLOOKUP('FIND YOUR GHG INVENTORY DATA'!B143,'2010 Census Population'!B:E,4,FALSE)="1",SUMIFS('2010 Census Population'!F:F,'2010 Census Population'!B:B,'FIND YOUR GHG INVENTORY DATA'!B143),VLOOKUP('FIND YOUR GHG INVENTORY DATA'!B143,'2010 Census Population'!B:F,5,FALSE))</f>
        <v>441</v>
      </c>
      <c r="M143" s="162">
        <f t="shared" si="0"/>
        <v>21.860326397277436</v>
      </c>
      <c r="N143" s="127"/>
    </row>
    <row r="144" spans="1:29" s="122" customFormat="1" x14ac:dyDescent="0.25">
      <c r="A144" s="183"/>
      <c r="B144" s="122" t="s">
        <v>203</v>
      </c>
      <c r="C144" s="186">
        <v>5543.1419255746659</v>
      </c>
      <c r="D144" s="186">
        <v>1811.8912468215622</v>
      </c>
      <c r="E144" s="186">
        <v>0</v>
      </c>
      <c r="F144" s="186">
        <v>10041.980306922467</v>
      </c>
      <c r="G144" s="186">
        <v>370.36879894719266</v>
      </c>
      <c r="H144" s="186">
        <v>621.72558425767443</v>
      </c>
      <c r="I144" s="186">
        <v>8018.6607472675878</v>
      </c>
      <c r="J144" s="195">
        <v>228.63501048658074</v>
      </c>
      <c r="K144" s="159">
        <f>SUM(Table2[[#This Row],[Residential]:[Energy Supply]])</f>
        <v>26636.403620277732</v>
      </c>
      <c r="L144" s="158">
        <f>IF(VLOOKUP('FIND YOUR GHG INVENTORY DATA'!B144,'2010 Census Population'!B:E,4,FALSE)="1",SUMIFS('2010 Census Population'!F:F,'2010 Census Population'!B:B,'FIND YOUR GHG INVENTORY DATA'!B144),VLOOKUP('FIND YOUR GHG INVENTORY DATA'!B144,'2010 Census Population'!B:F,5,FALSE))</f>
        <v>1675</v>
      </c>
      <c r="M144" s="162">
        <f t="shared" si="0"/>
        <v>15.902330519568794</v>
      </c>
      <c r="N144" s="127"/>
    </row>
    <row r="145" spans="1:29" s="122" customFormat="1" x14ac:dyDescent="0.25">
      <c r="A145" s="183"/>
      <c r="B145" s="122" t="s">
        <v>204</v>
      </c>
      <c r="C145" s="186">
        <v>1746.2574481900162</v>
      </c>
      <c r="D145" s="186">
        <v>2128.3937797915755</v>
      </c>
      <c r="E145" s="186">
        <v>10.213042620926375</v>
      </c>
      <c r="F145" s="186">
        <v>2925.2301739563054</v>
      </c>
      <c r="G145" s="186">
        <v>131.78495771494138</v>
      </c>
      <c r="H145" s="186">
        <v>221.22295415974563</v>
      </c>
      <c r="I145" s="186">
        <v>0</v>
      </c>
      <c r="J145" s="197">
        <v>158.66108824345423</v>
      </c>
      <c r="K145" s="159">
        <f>SUM(Table2[[#This Row],[Residential]:[Energy Supply]])</f>
        <v>7321.7634446769644</v>
      </c>
      <c r="L145" s="158">
        <f>IF(VLOOKUP('FIND YOUR GHG INVENTORY DATA'!B145,'2010 Census Population'!B:E,4,FALSE)="1",SUMIFS('2010 Census Population'!F:F,'2010 Census Population'!B:B,'FIND YOUR GHG INVENTORY DATA'!B145),VLOOKUP('FIND YOUR GHG INVENTORY DATA'!B145,'2010 Census Population'!B:F,5,FALSE))</f>
        <v>596</v>
      </c>
      <c r="M145" s="162">
        <f t="shared" si="0"/>
        <v>12.284837994424437</v>
      </c>
      <c r="N145" s="127"/>
    </row>
    <row r="146" spans="1:29" s="122" customFormat="1" x14ac:dyDescent="0.25">
      <c r="A146" s="183"/>
      <c r="B146" s="122" t="s">
        <v>205</v>
      </c>
      <c r="C146" s="186">
        <v>4281.1867428268642</v>
      </c>
      <c r="D146" s="186">
        <v>1758.4796839025494</v>
      </c>
      <c r="E146" s="186">
        <v>0</v>
      </c>
      <c r="F146" s="186">
        <v>9169.8440135691471</v>
      </c>
      <c r="G146" s="186">
        <v>291.87272514047413</v>
      </c>
      <c r="H146" s="186">
        <v>489.95687834037625</v>
      </c>
      <c r="I146" s="186">
        <v>3578.6148058444896</v>
      </c>
      <c r="J146" s="195">
        <v>189.95307467122541</v>
      </c>
      <c r="K146" s="159">
        <f>SUM(Table2[[#This Row],[Residential]:[Energy Supply]])</f>
        <v>19759.907924295127</v>
      </c>
      <c r="L146" s="158">
        <f>IF(VLOOKUP('FIND YOUR GHG INVENTORY DATA'!B146,'2010 Census Population'!B:E,4,FALSE)="1",SUMIFS('2010 Census Population'!F:F,'2010 Census Population'!B:B,'FIND YOUR GHG INVENTORY DATA'!B146),VLOOKUP('FIND YOUR GHG INVENTORY DATA'!B146,'2010 Census Population'!B:F,5,FALSE))</f>
        <v>1320</v>
      </c>
      <c r="M146" s="162">
        <f t="shared" si="0"/>
        <v>14.969627215375096</v>
      </c>
      <c r="N146" s="127"/>
    </row>
    <row r="147" spans="1:29" s="122" customFormat="1" x14ac:dyDescent="0.25">
      <c r="A147" s="183"/>
      <c r="B147" s="122" t="s">
        <v>206</v>
      </c>
      <c r="C147" s="186">
        <v>5138.9077300608733</v>
      </c>
      <c r="D147" s="186">
        <v>1351.2258909939183</v>
      </c>
      <c r="E147" s="186">
        <v>0</v>
      </c>
      <c r="F147" s="186">
        <v>9256.2723304290848</v>
      </c>
      <c r="G147" s="186">
        <v>338.08590662104928</v>
      </c>
      <c r="H147" s="186">
        <v>567.53338407760248</v>
      </c>
      <c r="I147" s="186">
        <v>5768.7144332149155</v>
      </c>
      <c r="J147" s="196">
        <v>195.16682053044343</v>
      </c>
      <c r="K147" s="159">
        <f>SUM(Table2[[#This Row],[Residential]:[Energy Supply]])</f>
        <v>22615.906495927888</v>
      </c>
      <c r="L147" s="158">
        <f>IF(VLOOKUP('FIND YOUR GHG INVENTORY DATA'!B147,'2010 Census Population'!B:E,4,FALSE)="1",SUMIFS('2010 Census Population'!F:F,'2010 Census Population'!B:B,'FIND YOUR GHG INVENTORY DATA'!B147),VLOOKUP('FIND YOUR GHG INVENTORY DATA'!B147,'2010 Census Population'!B:F,5,FALSE))</f>
        <v>1529</v>
      </c>
      <c r="M147" s="162">
        <f t="shared" si="0"/>
        <v>14.791305752732431</v>
      </c>
      <c r="N147" s="127"/>
    </row>
    <row r="148" spans="1:29" s="122" customFormat="1" x14ac:dyDescent="0.25">
      <c r="A148" s="183"/>
      <c r="B148" s="122" t="s">
        <v>207</v>
      </c>
      <c r="C148" s="186">
        <v>13160.663715411309</v>
      </c>
      <c r="D148" s="186">
        <v>6037.3106842674815</v>
      </c>
      <c r="E148" s="186">
        <v>55.377386655689683</v>
      </c>
      <c r="F148" s="186">
        <v>23744.738311965371</v>
      </c>
      <c r="G148" s="186">
        <v>829.18387823998353</v>
      </c>
      <c r="H148" s="186">
        <v>1391.9229498306142</v>
      </c>
      <c r="I148" s="186">
        <v>2783.5496135881353</v>
      </c>
      <c r="J148" s="195">
        <v>593.56338664769919</v>
      </c>
      <c r="K148" s="159">
        <f>SUM(Table2[[#This Row],[Residential]:[Energy Supply]])</f>
        <v>48596.309926606293</v>
      </c>
      <c r="L148" s="158">
        <f>IF(VLOOKUP('FIND YOUR GHG INVENTORY DATA'!B148,'2010 Census Population'!B:E,4,FALSE)="1",SUMIFS('2010 Census Population'!F:F,'2010 Census Population'!B:B,'FIND YOUR GHG INVENTORY DATA'!B148),VLOOKUP('FIND YOUR GHG INVENTORY DATA'!B148,'2010 Census Population'!B:F,5,FALSE))</f>
        <v>3750</v>
      </c>
      <c r="M148" s="162">
        <f t="shared" si="0"/>
        <v>12.959015980428346</v>
      </c>
      <c r="N148" s="127"/>
    </row>
    <row r="149" spans="1:29" s="122" customFormat="1" x14ac:dyDescent="0.25">
      <c r="A149" s="183"/>
      <c r="B149" s="122" t="s">
        <v>208</v>
      </c>
      <c r="C149" s="186">
        <v>8279.0565985621743</v>
      </c>
      <c r="D149" s="186">
        <v>3818.9964008934762</v>
      </c>
      <c r="E149" s="186">
        <v>951.81018096980074</v>
      </c>
      <c r="F149" s="186">
        <v>14207.196879303623</v>
      </c>
      <c r="G149" s="186">
        <v>553.23148356171703</v>
      </c>
      <c r="H149" s="186">
        <v>928.69099212698586</v>
      </c>
      <c r="I149" s="186">
        <v>2963.7098017015978</v>
      </c>
      <c r="J149" s="196">
        <v>498.5349922410357</v>
      </c>
      <c r="K149" s="159">
        <f>SUM(Table2[[#This Row],[Residential]:[Energy Supply]])</f>
        <v>32201.227329360412</v>
      </c>
      <c r="L149" s="158">
        <f>IF(VLOOKUP('FIND YOUR GHG INVENTORY DATA'!B149,'2010 Census Population'!B:E,4,FALSE)="1",SUMIFS('2010 Census Population'!F:F,'2010 Census Population'!B:B,'FIND YOUR GHG INVENTORY DATA'!B149),VLOOKUP('FIND YOUR GHG INVENTORY DATA'!B149,'2010 Census Population'!B:F,5,FALSE))</f>
        <v>2502</v>
      </c>
      <c r="M149" s="162">
        <f t="shared" si="0"/>
        <v>12.870194775923427</v>
      </c>
      <c r="N149" s="127"/>
    </row>
    <row r="150" spans="1:29" s="122" customFormat="1" x14ac:dyDescent="0.25">
      <c r="A150" s="183"/>
      <c r="B150" s="122" t="s">
        <v>209</v>
      </c>
      <c r="C150" s="186">
        <v>17546.680334942022</v>
      </c>
      <c r="D150" s="186">
        <v>10676.269511766748</v>
      </c>
      <c r="E150" s="186">
        <v>19039.925676979055</v>
      </c>
      <c r="F150" s="186">
        <v>36553.492373741996</v>
      </c>
      <c r="G150" s="186">
        <v>1276.7220567887107</v>
      </c>
      <c r="H150" s="186">
        <v>2143.190163285858</v>
      </c>
      <c r="I150" s="186">
        <v>4953.6823124608554</v>
      </c>
      <c r="J150" s="195">
        <v>1626.3767595333684</v>
      </c>
      <c r="K150" s="159">
        <f>SUM(Table2[[#This Row],[Residential]:[Energy Supply]])</f>
        <v>93816.339189498613</v>
      </c>
      <c r="L150" s="158">
        <f>IF(VLOOKUP('FIND YOUR GHG INVENTORY DATA'!B150,'2010 Census Population'!B:E,4,FALSE)="1",SUMIFS('2010 Census Population'!F:F,'2010 Census Population'!B:B,'FIND YOUR GHG INVENTORY DATA'!B150),VLOOKUP('FIND YOUR GHG INVENTORY DATA'!B150,'2010 Census Population'!B:F,5,FALSE))</f>
        <v>5774</v>
      </c>
      <c r="M150" s="162">
        <f t="shared" si="0"/>
        <v>16.2480670574123</v>
      </c>
      <c r="N150" s="127"/>
    </row>
    <row r="151" spans="1:29" s="122" customFormat="1" x14ac:dyDescent="0.25">
      <c r="A151" s="183"/>
      <c r="B151" s="122" t="s">
        <v>210</v>
      </c>
      <c r="C151" s="186">
        <v>11305.453893058559</v>
      </c>
      <c r="D151" s="186">
        <v>8782.7823233076888</v>
      </c>
      <c r="E151" s="186">
        <v>10178.4090586163</v>
      </c>
      <c r="F151" s="186">
        <v>24410.803836842861</v>
      </c>
      <c r="G151" s="186">
        <v>862.35123336958281</v>
      </c>
      <c r="H151" s="186">
        <v>1447.5998678238388</v>
      </c>
      <c r="I151" s="186">
        <v>0</v>
      </c>
      <c r="J151" s="196">
        <v>1420.6693021043175</v>
      </c>
      <c r="K151" s="159">
        <f>SUM(Table2[[#This Row],[Residential]:[Energy Supply]])</f>
        <v>58408.069515123148</v>
      </c>
      <c r="L151" s="158">
        <f>IF(VLOOKUP('FIND YOUR GHG INVENTORY DATA'!B151,'2010 Census Population'!B:E,4,FALSE)="1",SUMIFS('2010 Census Population'!F:F,'2010 Census Population'!B:B,'FIND YOUR GHG INVENTORY DATA'!B151),VLOOKUP('FIND YOUR GHG INVENTORY DATA'!B151,'2010 Census Population'!B:F,5,FALSE))</f>
        <v>3900</v>
      </c>
      <c r="M151" s="162">
        <f t="shared" si="0"/>
        <v>14.976428080800808</v>
      </c>
      <c r="N151" s="127"/>
    </row>
    <row r="152" spans="1:29" s="122" customFormat="1" x14ac:dyDescent="0.25">
      <c r="A152" s="183"/>
      <c r="B152" s="122" t="s">
        <v>211</v>
      </c>
      <c r="C152" s="186">
        <v>7397.7461408530899</v>
      </c>
      <c r="D152" s="186">
        <v>4190.746380148792</v>
      </c>
      <c r="E152" s="186">
        <v>6771.1418272507653</v>
      </c>
      <c r="F152" s="186">
        <v>13176.284375567328</v>
      </c>
      <c r="G152" s="186">
        <v>501.269293858678</v>
      </c>
      <c r="H152" s="186">
        <v>841.46382060426743</v>
      </c>
      <c r="I152" s="186">
        <v>5779.974975747793</v>
      </c>
      <c r="J152" s="195">
        <v>880.81563607102362</v>
      </c>
      <c r="K152" s="159">
        <f>SUM(Table2[[#This Row],[Residential]:[Energy Supply]])</f>
        <v>39539.442450101735</v>
      </c>
      <c r="L152" s="158">
        <f>IF(VLOOKUP('FIND YOUR GHG INVENTORY DATA'!B152,'2010 Census Population'!B:E,4,FALSE)="1",SUMIFS('2010 Census Population'!F:F,'2010 Census Population'!B:B,'FIND YOUR GHG INVENTORY DATA'!B152),VLOOKUP('FIND YOUR GHG INVENTORY DATA'!B152,'2010 Census Population'!B:F,5,FALSE))</f>
        <v>2267</v>
      </c>
      <c r="M152" s="162">
        <f t="shared" si="0"/>
        <v>17.441306771107957</v>
      </c>
      <c r="N152" s="127"/>
    </row>
    <row r="153" spans="1:29" s="122" customFormat="1" x14ac:dyDescent="0.25">
      <c r="A153" s="183"/>
      <c r="B153" s="122" t="s">
        <v>212</v>
      </c>
      <c r="C153" s="186">
        <v>3813.4637723448022</v>
      </c>
      <c r="D153" s="186">
        <v>2802.1593210287451</v>
      </c>
      <c r="E153" s="186">
        <v>1276.9934580200963</v>
      </c>
      <c r="F153" s="186">
        <v>8164.9398062429409</v>
      </c>
      <c r="G153" s="186">
        <v>247.42846926681105</v>
      </c>
      <c r="H153" s="186">
        <v>415.34980822945533</v>
      </c>
      <c r="I153" s="186">
        <v>0</v>
      </c>
      <c r="J153" s="196">
        <v>314.05588329458692</v>
      </c>
      <c r="K153" s="159">
        <f>SUM(Table2[[#This Row],[Residential]:[Energy Supply]])</f>
        <v>17034.390518427437</v>
      </c>
      <c r="L153" s="158">
        <f>IF(VLOOKUP('FIND YOUR GHG INVENTORY DATA'!B153,'2010 Census Population'!B:E,4,FALSE)="1",SUMIFS('2010 Census Population'!F:F,'2010 Census Population'!B:B,'FIND YOUR GHG INVENTORY DATA'!B153),VLOOKUP('FIND YOUR GHG INVENTORY DATA'!B153,'2010 Census Population'!B:F,5,FALSE))</f>
        <v>1119</v>
      </c>
      <c r="M153" s="162">
        <f t="shared" si="0"/>
        <v>15.222869096003071</v>
      </c>
      <c r="N153" s="127"/>
    </row>
    <row r="154" spans="1:29" s="122" customFormat="1" x14ac:dyDescent="0.25">
      <c r="A154" s="183"/>
      <c r="B154" s="122" t="s">
        <v>213</v>
      </c>
      <c r="C154" s="186">
        <v>3390.398715360182</v>
      </c>
      <c r="D154" s="186">
        <v>994.63306738325707</v>
      </c>
      <c r="E154" s="186">
        <v>0.11347825134362639</v>
      </c>
      <c r="F154" s="186">
        <v>7767.5218245900514</v>
      </c>
      <c r="G154" s="186">
        <v>275.7312789774025</v>
      </c>
      <c r="H154" s="186">
        <v>462.86077825034027</v>
      </c>
      <c r="I154" s="186">
        <v>3960.2956113582554</v>
      </c>
      <c r="J154" s="195">
        <v>104.72593795913468</v>
      </c>
      <c r="K154" s="159">
        <f>SUM(Table2[[#This Row],[Residential]:[Energy Supply]])</f>
        <v>16956.280692129967</v>
      </c>
      <c r="L154" s="158">
        <f>IF(VLOOKUP('FIND YOUR GHG INVENTORY DATA'!B154,'2010 Census Population'!B:E,4,FALSE)="1",SUMIFS('2010 Census Population'!F:F,'2010 Census Population'!B:B,'FIND YOUR GHG INVENTORY DATA'!B154),VLOOKUP('FIND YOUR GHG INVENTORY DATA'!B154,'2010 Census Population'!B:F,5,FALSE))</f>
        <v>1247</v>
      </c>
      <c r="M154" s="162">
        <f t="shared" si="0"/>
        <v>13.597658935148329</v>
      </c>
      <c r="N154" s="127"/>
    </row>
    <row r="155" spans="1:29" s="122" customFormat="1" x14ac:dyDescent="0.25">
      <c r="A155" s="183"/>
      <c r="B155" s="122" t="s">
        <v>214</v>
      </c>
      <c r="C155" s="186">
        <v>17851.227038517107</v>
      </c>
      <c r="D155" s="186">
        <v>10920.619078389709</v>
      </c>
      <c r="E155" s="186">
        <v>10528.790362160722</v>
      </c>
      <c r="F155" s="186">
        <v>35576.92812086959</v>
      </c>
      <c r="G155" s="186">
        <v>1232.9411480176395</v>
      </c>
      <c r="H155" s="186">
        <v>2069.6966315348013</v>
      </c>
      <c r="I155" s="186">
        <v>7631.4040519233185</v>
      </c>
      <c r="J155" s="196">
        <v>3384.7317732562724</v>
      </c>
      <c r="K155" s="159">
        <f>SUM(Table2[[#This Row],[Residential]:[Energy Supply]])</f>
        <v>89196.338204669155</v>
      </c>
      <c r="L155" s="158">
        <f>IF(VLOOKUP('FIND YOUR GHG INVENTORY DATA'!B155,'2010 Census Population'!B:E,4,FALSE)="1",SUMIFS('2010 Census Population'!F:F,'2010 Census Population'!B:B,'FIND YOUR GHG INVENTORY DATA'!B155),VLOOKUP('FIND YOUR GHG INVENTORY DATA'!B155,'2010 Census Population'!B:F,5,FALSE))</f>
        <v>5576</v>
      </c>
      <c r="M155" s="162">
        <f t="shared" si="0"/>
        <v>15.996473853061183</v>
      </c>
      <c r="N155" s="127"/>
    </row>
    <row r="156" spans="1:29" s="122" customFormat="1" x14ac:dyDescent="0.25">
      <c r="A156" s="183"/>
      <c r="B156" s="122" t="s">
        <v>215</v>
      </c>
      <c r="C156" s="186">
        <v>10572.783985897604</v>
      </c>
      <c r="D156" s="186">
        <v>8179.1538611037749</v>
      </c>
      <c r="E156" s="186">
        <v>10527.769057898629</v>
      </c>
      <c r="F156" s="186">
        <v>18477.246899209855</v>
      </c>
      <c r="G156" s="186">
        <v>682.80528426801845</v>
      </c>
      <c r="H156" s="186">
        <v>1146.2021517538499</v>
      </c>
      <c r="I156" s="186">
        <v>0</v>
      </c>
      <c r="J156" s="195">
        <v>3048.5257648267047</v>
      </c>
      <c r="K156" s="159">
        <f>SUM(Table2[[#This Row],[Residential]:[Energy Supply]])</f>
        <v>52634.487004958442</v>
      </c>
      <c r="L156" s="158">
        <f>IF(VLOOKUP('FIND YOUR GHG INVENTORY DATA'!B156,'2010 Census Population'!B:E,4,FALSE)="1",SUMIFS('2010 Census Population'!F:F,'2010 Census Population'!B:B,'FIND YOUR GHG INVENTORY DATA'!B156),VLOOKUP('FIND YOUR GHG INVENTORY DATA'!B156,'2010 Census Population'!B:F,5,FALSE))</f>
        <v>3088</v>
      </c>
      <c r="M156" s="162">
        <f t="shared" si="0"/>
        <v>17.044846828030582</v>
      </c>
      <c r="N156" s="127"/>
    </row>
    <row r="157" spans="1:29" s="123" customFormat="1" x14ac:dyDescent="0.25">
      <c r="A157" s="177"/>
      <c r="B157" s="123" t="s">
        <v>216</v>
      </c>
      <c r="C157" s="158">
        <f>'Schuyler Roll Up'!$D$15</f>
        <v>81374.307303672933</v>
      </c>
      <c r="D157" s="158">
        <f>'Schuyler Roll Up'!$D$23</f>
        <v>49848.503325715952</v>
      </c>
      <c r="E157" s="158">
        <f>'Schuyler Roll Up'!$D$31</f>
        <v>269164.6785206488</v>
      </c>
      <c r="F157" s="158">
        <f>'Schuyler Roll Up'!$D$57</f>
        <v>128015.30834662452</v>
      </c>
      <c r="G157" s="158">
        <f>'Schuyler Roll Up'!$D$71</f>
        <v>6254.1762766886677</v>
      </c>
      <c r="H157" s="158">
        <f>'Schuyler Roll Up'!$D$45</f>
        <v>6808.5447116647883</v>
      </c>
      <c r="I157" s="158">
        <f>'Schuyler Roll Up'!$D$76</f>
        <v>38648.494401468219</v>
      </c>
      <c r="J157" s="176">
        <f>'Schuyler Roll Up'!$D$40</f>
        <v>22505.45749343036</v>
      </c>
      <c r="K157" s="159">
        <f>SUM(Table2[[#This Row],[Residential]:[Energy Supply]])</f>
        <v>602619.47037991427</v>
      </c>
      <c r="L157" s="158">
        <f>IF(VLOOKUP('FIND YOUR GHG INVENTORY DATA'!B157,'2010 Census Population'!B:E,4,FALSE)="1",SUMIFS('2010 Census Population'!F:F,'2010 Census Population'!B:B,'FIND YOUR GHG INVENTORY DATA'!B157),VLOOKUP('FIND YOUR GHG INVENTORY DATA'!B157,'2010 Census Population'!B:F,5,FALSE))</f>
        <v>6800</v>
      </c>
      <c r="M157" s="166">
        <f t="shared" si="0"/>
        <v>88.620510349987399</v>
      </c>
      <c r="N157" s="171"/>
      <c r="O157" s="174"/>
      <c r="P157" s="174"/>
      <c r="Q157" s="174"/>
      <c r="R157" s="174"/>
      <c r="S157" s="174"/>
      <c r="T157" s="174"/>
      <c r="U157" s="174"/>
      <c r="V157" s="174"/>
      <c r="W157" s="174"/>
      <c r="X157" s="174"/>
      <c r="Y157" s="174"/>
      <c r="Z157" s="174"/>
      <c r="AA157" s="174"/>
      <c r="AB157" s="174"/>
      <c r="AC157" s="174"/>
    </row>
    <row r="158" spans="1:29" s="122" customFormat="1" x14ac:dyDescent="0.25">
      <c r="A158" s="183"/>
      <c r="B158" s="122" t="s">
        <v>217</v>
      </c>
      <c r="C158" s="186">
        <v>1226.4884423577073</v>
      </c>
      <c r="D158" s="186">
        <v>648.55082849841403</v>
      </c>
      <c r="E158" s="186">
        <v>0</v>
      </c>
      <c r="F158" s="186">
        <v>2224.9739925607332</v>
      </c>
      <c r="G158" s="186">
        <v>115.92541754751932</v>
      </c>
      <c r="H158" s="186">
        <v>126.2010141179757</v>
      </c>
      <c r="I158" s="186">
        <v>0</v>
      </c>
      <c r="J158" s="190">
        <v>60.374123783137058</v>
      </c>
      <c r="K158" s="159">
        <f>SUM(Table2[[#This Row],[Residential]:[Energy Supply]])</f>
        <v>4402.5138188654864</v>
      </c>
      <c r="L158" s="158">
        <f>IF(VLOOKUP('FIND YOUR GHG INVENTORY DATA'!B158,'2010 Census Population'!B:E,4,FALSE)="1",SUMIFS('2010 Census Population'!F:F,'2010 Census Population'!B:B,'FIND YOUR GHG INVENTORY DATA'!B158),VLOOKUP('FIND YOUR GHG INVENTORY DATA'!B158,'2010 Census Population'!B:F,5,FALSE))</f>
        <v>340</v>
      </c>
      <c r="M158" s="162">
        <f t="shared" si="0"/>
        <v>12.948570055486725</v>
      </c>
      <c r="N158" s="127"/>
    </row>
    <row r="159" spans="1:29" s="125" customFormat="1" x14ac:dyDescent="0.25">
      <c r="A159" s="183"/>
      <c r="B159" s="122" t="s">
        <v>218</v>
      </c>
      <c r="C159" s="186">
        <v>6136.741123947294</v>
      </c>
      <c r="D159" s="186">
        <v>3552.7353268768611</v>
      </c>
      <c r="E159" s="186">
        <v>211.56260147084271</v>
      </c>
      <c r="F159" s="186">
        <v>11893.876156066957</v>
      </c>
      <c r="G159" s="186">
        <v>600.76642858449713</v>
      </c>
      <c r="H159" s="186">
        <v>654.0181966937447</v>
      </c>
      <c r="I159" s="186">
        <v>2487.8783904573047</v>
      </c>
      <c r="J159" s="126">
        <v>392.27572301159046</v>
      </c>
      <c r="K159" s="159">
        <f>SUM(Table2[[#This Row],[Residential]:[Energy Supply]])</f>
        <v>25929.853947109092</v>
      </c>
      <c r="L159" s="158">
        <f>IF(VLOOKUP('FIND YOUR GHG INVENTORY DATA'!B159,'2010 Census Population'!B:E,4,FALSE)="1",SUMIFS('2010 Census Population'!F:F,'2010 Census Population'!B:B,'FIND YOUR GHG INVENTORY DATA'!B159),VLOOKUP('FIND YOUR GHG INVENTORY DATA'!B159,'2010 Census Population'!B:F,5,FALSE))</f>
        <v>1762</v>
      </c>
      <c r="M159" s="162">
        <f t="shared" si="0"/>
        <v>14.716148664647612</v>
      </c>
      <c r="N159" s="127"/>
      <c r="O159" s="122"/>
      <c r="P159" s="122"/>
      <c r="Q159" s="122"/>
      <c r="R159" s="122"/>
      <c r="S159" s="122"/>
      <c r="T159" s="122"/>
      <c r="U159" s="122"/>
      <c r="V159" s="122"/>
      <c r="W159" s="122"/>
      <c r="X159" s="122"/>
      <c r="Y159" s="122"/>
      <c r="Z159" s="122"/>
      <c r="AA159" s="122"/>
      <c r="AB159" s="122"/>
      <c r="AC159" s="122"/>
    </row>
    <row r="160" spans="1:29" s="125" customFormat="1" x14ac:dyDescent="0.25">
      <c r="A160" s="183"/>
      <c r="B160" s="122" t="s">
        <v>219</v>
      </c>
      <c r="C160" s="186">
        <v>1450.8987612995898</v>
      </c>
      <c r="D160" s="186">
        <v>909.29633729863463</v>
      </c>
      <c r="E160" s="186">
        <v>972.69017921702823</v>
      </c>
      <c r="F160" s="186">
        <v>3175.1905472584958</v>
      </c>
      <c r="G160" s="186">
        <v>189.57215340123747</v>
      </c>
      <c r="H160" s="186">
        <v>206.37577602821909</v>
      </c>
      <c r="I160" s="186">
        <v>981.3727820539475</v>
      </c>
      <c r="J160" s="190">
        <v>154.18328779069148</v>
      </c>
      <c r="K160" s="159">
        <f>SUM(Table2[[#This Row],[Residential]:[Energy Supply]])</f>
        <v>8039.5798243478448</v>
      </c>
      <c r="L160" s="158">
        <f>IF(VLOOKUP('FIND YOUR GHG INVENTORY DATA'!B160,'2010 Census Population'!B:E,4,FALSE)="1",SUMIFS('2010 Census Population'!F:F,'2010 Census Population'!B:B,'FIND YOUR GHG INVENTORY DATA'!B160),VLOOKUP('FIND YOUR GHG INVENTORY DATA'!B160,'2010 Census Population'!B:F,5,FALSE))</f>
        <v>556</v>
      </c>
      <c r="M160" s="162">
        <f t="shared" si="0"/>
        <v>14.459675943071664</v>
      </c>
      <c r="N160" s="127"/>
      <c r="O160" s="122"/>
      <c r="P160" s="122"/>
      <c r="Q160" s="122"/>
      <c r="R160" s="122"/>
      <c r="S160" s="122"/>
      <c r="T160" s="122"/>
      <c r="U160" s="122"/>
      <c r="V160" s="122"/>
      <c r="W160" s="122"/>
      <c r="X160" s="122"/>
      <c r="Y160" s="122"/>
      <c r="Z160" s="122"/>
      <c r="AA160" s="122"/>
      <c r="AB160" s="122"/>
      <c r="AC160" s="122"/>
    </row>
    <row r="161" spans="1:29" s="125" customFormat="1" x14ac:dyDescent="0.25">
      <c r="A161" s="183"/>
      <c r="B161" s="122" t="s">
        <v>220</v>
      </c>
      <c r="C161" s="186">
        <v>22359.946977295996</v>
      </c>
      <c r="D161" s="186">
        <v>15234.637948324413</v>
      </c>
      <c r="E161" s="186">
        <v>112397.12632995928</v>
      </c>
      <c r="F161" s="186">
        <v>26141.823674031184</v>
      </c>
      <c r="G161" s="186">
        <v>1317.4582747165136</v>
      </c>
      <c r="H161" s="186">
        <v>1434.2374075054649</v>
      </c>
      <c r="I161" s="186">
        <v>5894.3041348563238</v>
      </c>
      <c r="J161" s="126">
        <v>5670.5141169571034</v>
      </c>
      <c r="K161" s="159">
        <f>SUM(Table2[[#This Row],[Residential]:[Energy Supply]])</f>
        <v>190450.04886364628</v>
      </c>
      <c r="L161" s="158">
        <f>IF(VLOOKUP('FIND YOUR GHG INVENTORY DATA'!B161,'2010 Census Population'!B:E,4,FALSE)="1",SUMIFS('2010 Census Population'!F:F,'2010 Census Population'!B:B,'FIND YOUR GHG INVENTORY DATA'!B161),VLOOKUP('FIND YOUR GHG INVENTORY DATA'!B161,'2010 Census Population'!B:F,5,FALSE))</f>
        <v>3864</v>
      </c>
      <c r="M161" s="162">
        <f t="shared" si="0"/>
        <v>49.288314923303901</v>
      </c>
      <c r="N161" s="127"/>
      <c r="O161" s="122"/>
      <c r="P161" s="122"/>
      <c r="Q161" s="122"/>
      <c r="R161" s="122"/>
      <c r="S161" s="122"/>
      <c r="T161" s="122"/>
      <c r="U161" s="122"/>
      <c r="V161" s="122"/>
      <c r="W161" s="122"/>
      <c r="X161" s="122"/>
      <c r="Y161" s="122"/>
      <c r="Z161" s="122"/>
      <c r="AA161" s="122"/>
      <c r="AB161" s="122"/>
      <c r="AC161" s="122"/>
    </row>
    <row r="162" spans="1:29" s="125" customFormat="1" x14ac:dyDescent="0.25">
      <c r="A162" s="183"/>
      <c r="B162" s="122" t="s">
        <v>221</v>
      </c>
      <c r="C162" s="186">
        <v>18295.394522264673</v>
      </c>
      <c r="D162" s="186">
        <v>8400.7728391647124</v>
      </c>
      <c r="E162" s="186">
        <v>63.97903810753656</v>
      </c>
      <c r="F162" s="186">
        <v>30098.013725650097</v>
      </c>
      <c r="G162" s="186">
        <v>1684.328125543369</v>
      </c>
      <c r="H162" s="186">
        <v>1833.6264992435292</v>
      </c>
      <c r="I162" s="186">
        <v>13453.359806915674</v>
      </c>
      <c r="J162" s="190">
        <v>937.82606443308543</v>
      </c>
      <c r="K162" s="159">
        <f>SUM(Table2[[#This Row],[Residential]:[Energy Supply]])</f>
        <v>74767.300621322676</v>
      </c>
      <c r="L162" s="158">
        <f>IF(VLOOKUP('FIND YOUR GHG INVENTORY DATA'!B162,'2010 Census Population'!B:E,4,FALSE)="1",SUMIFS('2010 Census Population'!F:F,'2010 Census Population'!B:B,'FIND YOUR GHG INVENTORY DATA'!B162),VLOOKUP('FIND YOUR GHG INVENTORY DATA'!B162,'2010 Census Population'!B:F,5,FALSE))</f>
        <v>4940</v>
      </c>
      <c r="M162" s="162">
        <f t="shared" si="0"/>
        <v>15.135081097433741</v>
      </c>
      <c r="N162" s="127"/>
      <c r="O162" s="122"/>
      <c r="P162" s="122"/>
      <c r="Q162" s="122"/>
      <c r="R162" s="122"/>
      <c r="S162" s="122"/>
      <c r="T162" s="122"/>
      <c r="U162" s="122"/>
      <c r="V162" s="122"/>
      <c r="W162" s="122"/>
      <c r="X162" s="122"/>
      <c r="Y162" s="122"/>
      <c r="Z162" s="122"/>
      <c r="AA162" s="122"/>
      <c r="AB162" s="122"/>
      <c r="AC162" s="122"/>
    </row>
    <row r="163" spans="1:29" s="125" customFormat="1" x14ac:dyDescent="0.25">
      <c r="A163" s="183"/>
      <c r="B163" s="122" t="s">
        <v>222</v>
      </c>
      <c r="C163" s="186">
        <v>5198.6987131049882</v>
      </c>
      <c r="D163" s="186">
        <v>5905.0110662685274</v>
      </c>
      <c r="E163" s="186">
        <v>205.18285042387754</v>
      </c>
      <c r="F163" s="186">
        <v>10102.281770207173</v>
      </c>
      <c r="G163" s="186">
        <v>583.3776159523693</v>
      </c>
      <c r="H163" s="186">
        <v>635.08804457604833</v>
      </c>
      <c r="I163" s="186">
        <v>0</v>
      </c>
      <c r="J163" s="126">
        <v>1053.4988204936913</v>
      </c>
      <c r="K163" s="159">
        <f>SUM(Table2[[#This Row],[Residential]:[Energy Supply]])</f>
        <v>23683.138881026676</v>
      </c>
      <c r="L163" s="158">
        <f>IF(VLOOKUP('FIND YOUR GHG INVENTORY DATA'!B163,'2010 Census Population'!B:E,4,FALSE)="1",SUMIFS('2010 Census Population'!F:F,'2010 Census Population'!B:B,'FIND YOUR GHG INVENTORY DATA'!B163),VLOOKUP('FIND YOUR GHG INVENTORY DATA'!B163,'2010 Census Population'!B:F,5,FALSE))</f>
        <v>1711</v>
      </c>
      <c r="M163" s="162">
        <f t="shared" si="0"/>
        <v>13.841694261266321</v>
      </c>
      <c r="N163" s="127"/>
      <c r="O163" s="122"/>
      <c r="P163" s="122"/>
      <c r="Q163" s="122"/>
      <c r="R163" s="122"/>
      <c r="S163" s="122"/>
      <c r="T163" s="122"/>
      <c r="U163" s="122"/>
      <c r="V163" s="122"/>
      <c r="W163" s="122"/>
      <c r="X163" s="122"/>
      <c r="Y163" s="122"/>
      <c r="Z163" s="122"/>
      <c r="AA163" s="122"/>
      <c r="AB163" s="122"/>
      <c r="AC163" s="122"/>
    </row>
    <row r="164" spans="1:29" s="125" customFormat="1" x14ac:dyDescent="0.25">
      <c r="A164" s="183"/>
      <c r="B164" s="122" t="s">
        <v>223</v>
      </c>
      <c r="C164" s="186">
        <v>16141.59454468685</v>
      </c>
      <c r="D164" s="186">
        <v>13844.858141753626</v>
      </c>
      <c r="E164" s="186">
        <v>537.2027742623419</v>
      </c>
      <c r="F164" s="186">
        <v>14964.174663980109</v>
      </c>
      <c r="G164" s="186">
        <v>786.92901088139593</v>
      </c>
      <c r="H164" s="186">
        <v>856.68217818908204</v>
      </c>
      <c r="I164" s="186">
        <v>1736.2140194505773</v>
      </c>
      <c r="J164" s="190">
        <v>2786.6973395518285</v>
      </c>
      <c r="K164" s="159">
        <f>SUM(Table2[[#This Row],[Residential]:[Energy Supply]])</f>
        <v>51654.352672755813</v>
      </c>
      <c r="L164" s="158">
        <f>IF(VLOOKUP('FIND YOUR GHG INVENTORY DATA'!B164,'2010 Census Population'!B:E,4,FALSE)="1",SUMIFS('2010 Census Population'!F:F,'2010 Census Population'!B:B,'FIND YOUR GHG INVENTORY DATA'!B164),VLOOKUP('FIND YOUR GHG INVENTORY DATA'!B164,'2010 Census Population'!B:F,5,FALSE))</f>
        <v>2308</v>
      </c>
      <c r="M164" s="162">
        <f t="shared" si="0"/>
        <v>22.380568749027649</v>
      </c>
      <c r="N164" s="127"/>
      <c r="O164" s="122"/>
      <c r="P164" s="122"/>
      <c r="Q164" s="122"/>
      <c r="R164" s="122"/>
      <c r="S164" s="122"/>
      <c r="T164" s="122"/>
      <c r="U164" s="122"/>
      <c r="V164" s="122"/>
      <c r="W164" s="122"/>
      <c r="X164" s="122"/>
      <c r="Y164" s="122"/>
      <c r="Z164" s="122"/>
      <c r="AA164" s="122"/>
      <c r="AB164" s="122"/>
      <c r="AC164" s="122"/>
    </row>
    <row r="165" spans="1:29" s="125" customFormat="1" x14ac:dyDescent="0.25">
      <c r="A165" s="183"/>
      <c r="B165" s="122" t="s">
        <v>224</v>
      </c>
      <c r="C165" s="186">
        <v>1784.42004387985</v>
      </c>
      <c r="D165" s="186">
        <v>1394.8080493795251</v>
      </c>
      <c r="E165" s="186">
        <v>171.48833343048821</v>
      </c>
      <c r="F165" s="186">
        <v>3634.1523590855904</v>
      </c>
      <c r="G165" s="186">
        <v>201.50565226642328</v>
      </c>
      <c r="H165" s="186">
        <v>219.36705689330481</v>
      </c>
      <c r="I165" s="186">
        <v>0</v>
      </c>
      <c r="J165" s="126">
        <v>134.41572777192312</v>
      </c>
      <c r="K165" s="159">
        <f>SUM(Table2[[#This Row],[Residential]:[Energy Supply]])</f>
        <v>7540.1572227071056</v>
      </c>
      <c r="L165" s="158">
        <f>IF(VLOOKUP('FIND YOUR GHG INVENTORY DATA'!B165,'2010 Census Population'!B:E,4,FALSE)="1",SUMIFS('2010 Census Population'!F:F,'2010 Census Population'!B:B,'FIND YOUR GHG INVENTORY DATA'!B165),VLOOKUP('FIND YOUR GHG INVENTORY DATA'!B165,'2010 Census Population'!B:F,5,FALSE))</f>
        <v>591</v>
      </c>
      <c r="M165" s="162">
        <f t="shared" si="0"/>
        <v>12.758303253311515</v>
      </c>
      <c r="N165" s="127"/>
      <c r="O165" s="122"/>
      <c r="P165" s="122"/>
      <c r="Q165" s="122"/>
      <c r="R165" s="122"/>
      <c r="S165" s="122"/>
      <c r="T165" s="122"/>
      <c r="U165" s="122"/>
      <c r="V165" s="122"/>
      <c r="W165" s="122"/>
      <c r="X165" s="122"/>
      <c r="Y165" s="122"/>
      <c r="Z165" s="122"/>
      <c r="AA165" s="122"/>
      <c r="AB165" s="122"/>
      <c r="AC165" s="122"/>
    </row>
    <row r="166" spans="1:29" s="125" customFormat="1" x14ac:dyDescent="0.25">
      <c r="A166" s="183"/>
      <c r="B166" s="122" t="s">
        <v>225</v>
      </c>
      <c r="C166" s="186">
        <v>4446.5497085586521</v>
      </c>
      <c r="D166" s="186">
        <v>1657.7191684740142</v>
      </c>
      <c r="E166" s="186">
        <v>6.034603637018364</v>
      </c>
      <c r="F166" s="186">
        <v>9379.3386253252993</v>
      </c>
      <c r="G166" s="186">
        <v>548.59999068811351</v>
      </c>
      <c r="H166" s="186">
        <v>597.2277403406556</v>
      </c>
      <c r="I166" s="186">
        <v>3096.3903104012634</v>
      </c>
      <c r="J166" s="190">
        <v>552.0989063539547</v>
      </c>
      <c r="K166" s="159">
        <f>SUM(Table2[[#This Row],[Residential]:[Energy Supply]])</f>
        <v>20283.959053778974</v>
      </c>
      <c r="L166" s="158">
        <f>IF(VLOOKUP('FIND YOUR GHG INVENTORY DATA'!B166,'2010 Census Population'!B:E,4,FALSE)="1",SUMIFS('2010 Census Population'!F:F,'2010 Census Population'!B:B,'FIND YOUR GHG INVENTORY DATA'!B166),VLOOKUP('FIND YOUR GHG INVENTORY DATA'!B166,'2010 Census Population'!B:F,5,FALSE))</f>
        <v>1609</v>
      </c>
      <c r="M166" s="162">
        <f t="shared" si="0"/>
        <v>12.606562494579848</v>
      </c>
      <c r="N166" s="127"/>
      <c r="O166" s="122"/>
      <c r="P166" s="122"/>
      <c r="Q166" s="122"/>
      <c r="R166" s="122"/>
      <c r="S166" s="122"/>
      <c r="T166" s="122"/>
      <c r="U166" s="122"/>
      <c r="V166" s="122"/>
      <c r="W166" s="122"/>
      <c r="X166" s="122"/>
      <c r="Y166" s="122"/>
      <c r="Z166" s="122"/>
      <c r="AA166" s="122"/>
      <c r="AB166" s="122"/>
      <c r="AC166" s="122"/>
    </row>
    <row r="167" spans="1:29" s="125" customFormat="1" x14ac:dyDescent="0.25">
      <c r="A167" s="183"/>
      <c r="B167" s="122" t="s">
        <v>226</v>
      </c>
      <c r="C167" s="186">
        <v>6843.6899231057341</v>
      </c>
      <c r="D167" s="186">
        <v>4509.0068256916447</v>
      </c>
      <c r="E167" s="186">
        <v>150193.63284525782</v>
      </c>
      <c r="F167" s="186">
        <v>10945.760982107679</v>
      </c>
      <c r="G167" s="186">
        <v>582.01378751063385</v>
      </c>
      <c r="H167" s="186">
        <v>633.60332676289568</v>
      </c>
      <c r="I167" s="186">
        <v>3925.7929746514715</v>
      </c>
      <c r="J167" s="126">
        <v>11781.834170550334</v>
      </c>
      <c r="K167" s="159">
        <f>SUM(Table2[[#This Row],[Residential]:[Energy Supply]])</f>
        <v>189415.33483563823</v>
      </c>
      <c r="L167" s="158">
        <f>IF(VLOOKUP('FIND YOUR GHG INVENTORY DATA'!B167,'2010 Census Population'!B:E,4,FALSE)="1",SUMIFS('2010 Census Population'!F:F,'2010 Census Population'!B:B,'FIND YOUR GHG INVENTORY DATA'!B167),VLOOKUP('FIND YOUR GHG INVENTORY DATA'!B167,'2010 Census Population'!B:F,5,FALSE))</f>
        <v>1707</v>
      </c>
      <c r="M167" s="162">
        <f t="shared" si="0"/>
        <v>110.96387512339673</v>
      </c>
      <c r="N167" s="127"/>
      <c r="O167" s="122"/>
      <c r="P167" s="122"/>
      <c r="Q167" s="122"/>
      <c r="R167" s="122"/>
      <c r="S167" s="122"/>
      <c r="T167" s="122"/>
      <c r="U167" s="122"/>
      <c r="V167" s="122"/>
      <c r="W167" s="122"/>
      <c r="X167" s="122"/>
      <c r="Y167" s="122"/>
      <c r="Z167" s="122"/>
      <c r="AA167" s="122"/>
      <c r="AB167" s="122"/>
      <c r="AC167" s="122"/>
    </row>
    <row r="168" spans="1:29" s="125" customFormat="1" x14ac:dyDescent="0.25">
      <c r="A168" s="183"/>
      <c r="B168" s="122" t="s">
        <v>227</v>
      </c>
      <c r="C168" s="186">
        <v>5699.4917425141266</v>
      </c>
      <c r="D168" s="186">
        <v>1739.4767381320432</v>
      </c>
      <c r="E168" s="186">
        <v>0</v>
      </c>
      <c r="F168" s="186">
        <v>10294.062078271008</v>
      </c>
      <c r="G168" s="186">
        <v>544.50850536290693</v>
      </c>
      <c r="H168" s="186">
        <v>592.77358690119763</v>
      </c>
      <c r="I168" s="186">
        <v>7073.1819826816554</v>
      </c>
      <c r="J168" s="190">
        <v>230.02788478177374</v>
      </c>
      <c r="K168" s="159">
        <f>SUM(Table2[[#This Row],[Residential]:[Energy Supply]])</f>
        <v>26173.522518644713</v>
      </c>
      <c r="L168" s="158">
        <f>IF(VLOOKUP('FIND YOUR GHG INVENTORY DATA'!B168,'2010 Census Population'!B:E,4,FALSE)="1",SUMIFS('2010 Census Population'!F:F,'2010 Census Population'!B:B,'FIND YOUR GHG INVENTORY DATA'!B168),VLOOKUP('FIND YOUR GHG INVENTORY DATA'!B168,'2010 Census Population'!B:F,5,FALSE))</f>
        <v>1597</v>
      </c>
      <c r="M168" s="162">
        <f t="shared" si="0"/>
        <v>16.389181289069953</v>
      </c>
      <c r="N168" s="127"/>
      <c r="O168" s="122"/>
      <c r="P168" s="122"/>
      <c r="Q168" s="122"/>
      <c r="R168" s="122"/>
      <c r="S168" s="122"/>
      <c r="T168" s="122"/>
      <c r="U168" s="122"/>
      <c r="V168" s="122"/>
      <c r="W168" s="122"/>
      <c r="X168" s="122"/>
      <c r="Y168" s="122"/>
      <c r="Z168" s="122"/>
      <c r="AA168" s="122"/>
      <c r="AB168" s="122"/>
      <c r="AC168" s="122"/>
    </row>
    <row r="169" spans="1:29" s="125" customFormat="1" x14ac:dyDescent="0.25">
      <c r="A169" s="183"/>
      <c r="B169" s="122" t="s">
        <v>228</v>
      </c>
      <c r="C169" s="186">
        <v>6866.8211027009602</v>
      </c>
      <c r="D169" s="186">
        <v>6908.2648084763532</v>
      </c>
      <c r="E169" s="186">
        <v>170674.7112269763</v>
      </c>
      <c r="F169" s="186">
        <v>11768.826108970698</v>
      </c>
      <c r="G169" s="186">
        <v>633.83926829658355</v>
      </c>
      <c r="H169" s="186">
        <v>690.0226036626965</v>
      </c>
      <c r="I169" s="186">
        <v>0</v>
      </c>
      <c r="J169" s="165">
        <v>2469.0810432810867</v>
      </c>
      <c r="K169" s="159">
        <f>SUM(Table2[[#This Row],[Residential]:[Energy Supply]])</f>
        <v>200011.56616236467</v>
      </c>
      <c r="L169" s="158">
        <f>IF(VLOOKUP('FIND YOUR GHG INVENTORY DATA'!B169,'2010 Census Population'!B:E,4,FALSE)="1",SUMIFS('2010 Census Population'!F:F,'2010 Census Population'!B:B,'FIND YOUR GHG INVENTORY DATA'!B169),VLOOKUP('FIND YOUR GHG INVENTORY DATA'!B169,'2010 Census Population'!B:F,5,FALSE))</f>
        <v>1859</v>
      </c>
      <c r="M169" s="215">
        <f t="shared" si="0"/>
        <v>107.59094468120746</v>
      </c>
      <c r="N169" s="127"/>
      <c r="O169" s="122"/>
      <c r="P169" s="122"/>
      <c r="Q169" s="122"/>
      <c r="R169" s="122"/>
      <c r="S169" s="122"/>
      <c r="T169" s="122"/>
      <c r="U169" s="122"/>
      <c r="V169" s="122"/>
      <c r="W169" s="122"/>
      <c r="X169" s="122"/>
      <c r="Y169" s="122"/>
      <c r="Z169" s="122"/>
      <c r="AA169" s="122"/>
      <c r="AB169" s="122"/>
      <c r="AC169" s="122"/>
    </row>
    <row r="170" spans="1:29" s="125" customFormat="1" x14ac:dyDescent="0.25">
      <c r="A170" s="183"/>
      <c r="B170" s="123" t="s">
        <v>229</v>
      </c>
      <c r="C170" s="158">
        <f>'Steuben Roll Up'!$D$15</f>
        <v>324849.27605541615</v>
      </c>
      <c r="D170" s="158">
        <f>'Steuben Roll Up'!$D$23</f>
        <v>159761.88878795228</v>
      </c>
      <c r="E170" s="158">
        <f>'Steuben Roll Up'!$D$31</f>
        <v>284976.08540341759</v>
      </c>
      <c r="F170" s="158">
        <f>'Steuben Roll Up'!$D$57</f>
        <v>664109.52436545421</v>
      </c>
      <c r="G170" s="158">
        <f>'Steuben Roll Up'!$D$71</f>
        <v>47799.10555549166</v>
      </c>
      <c r="H170" s="158">
        <f>'Steuben Roll Up'!$D$45</f>
        <v>35969.144920889514</v>
      </c>
      <c r="I170" s="158">
        <f>'Steuben Roll Up'!$D$76</f>
        <v>192276.0219151178</v>
      </c>
      <c r="J170" s="176">
        <f>'Steuben Roll Up'!$D$40</f>
        <v>84587.37953421101</v>
      </c>
      <c r="K170" s="159">
        <f>SUM(Table2[[#This Row],[Residential]:[Energy Supply]])</f>
        <v>1794328.4265379503</v>
      </c>
      <c r="L170" s="158">
        <f>IF(VLOOKUP('FIND YOUR GHG INVENTORY DATA'!B170,'2010 Census Population'!B:E,4,FALSE)="1",SUMIFS('2010 Census Population'!F:F,'2010 Census Population'!B:B,'FIND YOUR GHG INVENTORY DATA'!B170),VLOOKUP('FIND YOUR GHG INVENTORY DATA'!B170,'2010 Census Population'!B:F,5,FALSE))</f>
        <v>98990</v>
      </c>
      <c r="M170" s="166">
        <f t="shared" si="0"/>
        <v>18.126360506495104</v>
      </c>
      <c r="N170" s="127"/>
      <c r="O170" s="122"/>
      <c r="P170" s="122"/>
      <c r="Q170" s="122"/>
      <c r="R170" s="122"/>
      <c r="S170" s="122"/>
      <c r="T170" s="122"/>
      <c r="U170" s="122"/>
      <c r="V170" s="122"/>
      <c r="W170" s="122"/>
      <c r="X170" s="122"/>
      <c r="Y170" s="122"/>
      <c r="Z170" s="122"/>
      <c r="AA170" s="122"/>
      <c r="AB170" s="122"/>
      <c r="AC170" s="122"/>
    </row>
    <row r="171" spans="1:29" s="123" customFormat="1" x14ac:dyDescent="0.25">
      <c r="A171" s="177" t="s">
        <v>22</v>
      </c>
      <c r="B171" s="122" t="s">
        <v>230</v>
      </c>
      <c r="C171" s="186">
        <v>10002.638947471101</v>
      </c>
      <c r="D171" s="186">
        <v>3994.6628572437171</v>
      </c>
      <c r="E171" s="186">
        <v>603.84662906150243</v>
      </c>
      <c r="F171" s="186">
        <v>17064.000268155185</v>
      </c>
      <c r="G171" s="186">
        <v>1253.0425186028979</v>
      </c>
      <c r="H171" s="186">
        <v>963.21068128278512</v>
      </c>
      <c r="I171" s="186">
        <v>3721.2197441374665</v>
      </c>
      <c r="J171" s="165">
        <v>1379.6075931290673</v>
      </c>
      <c r="K171" s="159">
        <f>SUM(Table2[[#This Row],[Residential]:[Energy Supply]])</f>
        <v>38982.229239083725</v>
      </c>
      <c r="L171" s="158">
        <f>IF(VLOOKUP('FIND YOUR GHG INVENTORY DATA'!B171,'2010 Census Population'!B:E,4,FALSE)="1",SUMIFS('2010 Census Population'!F:F,'2010 Census Population'!B:B,'FIND YOUR GHG INVENTORY DATA'!B171),VLOOKUP('FIND YOUR GHG INVENTORY DATA'!B171,'2010 Census Population'!B:F,5,FALSE))</f>
        <v>2595</v>
      </c>
      <c r="M171" s="163">
        <f t="shared" si="0"/>
        <v>15.022053656679663</v>
      </c>
      <c r="N171" s="171"/>
      <c r="O171" s="174"/>
      <c r="P171" s="174"/>
      <c r="Q171" s="174"/>
      <c r="R171" s="174"/>
      <c r="S171" s="174"/>
      <c r="T171" s="174"/>
      <c r="U171" s="174"/>
      <c r="V171" s="174"/>
      <c r="W171" s="174"/>
      <c r="X171" s="174"/>
      <c r="Y171" s="174"/>
      <c r="Z171" s="174"/>
      <c r="AA171" s="174"/>
      <c r="AB171" s="174"/>
      <c r="AC171" s="174"/>
    </row>
    <row r="172" spans="1:29" s="90" customFormat="1" x14ac:dyDescent="0.25">
      <c r="A172" s="177"/>
      <c r="B172" s="122" t="s">
        <v>231</v>
      </c>
      <c r="C172" s="206">
        <v>7107.8911562628336</v>
      </c>
      <c r="D172" s="206">
        <v>2953.2718520269636</v>
      </c>
      <c r="E172" s="206">
        <v>8.3973905994283538</v>
      </c>
      <c r="F172" s="206">
        <v>11146.247125536602</v>
      </c>
      <c r="G172" s="206">
        <v>851.29632381383772</v>
      </c>
      <c r="H172" s="206">
        <v>654.38937614703286</v>
      </c>
      <c r="I172" s="206">
        <v>0</v>
      </c>
      <c r="J172" s="207">
        <v>1087.0739022086477</v>
      </c>
      <c r="K172" s="167">
        <f>SUM(Table2[[#This Row],[Residential]:[Energy Supply]])</f>
        <v>23808.567126595346</v>
      </c>
      <c r="L172" s="158">
        <f>IF(VLOOKUP('FIND YOUR GHG INVENTORY DATA'!B172,'2010 Census Population'!B:E,4,FALSE)="1",SUMIFS('2010 Census Population'!F:F,'2010 Census Population'!B:B,'FIND YOUR GHG INVENTORY DATA'!B172),VLOOKUP('FIND YOUR GHG INVENTORY DATA'!B172,'2010 Census Population'!B:F,5,FALSE))</f>
        <v>1763</v>
      </c>
      <c r="M172" s="162">
        <f t="shared" si="0"/>
        <v>13.504575795005868</v>
      </c>
      <c r="N172" s="171"/>
      <c r="O172" s="174"/>
      <c r="P172" s="174"/>
      <c r="Q172" s="174"/>
      <c r="R172" s="174"/>
      <c r="S172" s="174"/>
      <c r="T172" s="174"/>
      <c r="U172" s="174"/>
      <c r="V172" s="174"/>
      <c r="W172" s="174"/>
      <c r="X172" s="174"/>
      <c r="Y172" s="174"/>
      <c r="Z172" s="174"/>
      <c r="AA172" s="174"/>
      <c r="AB172" s="174"/>
      <c r="AC172" s="174"/>
    </row>
    <row r="173" spans="1:29" s="90" customFormat="1" x14ac:dyDescent="0.25">
      <c r="A173" s="177"/>
      <c r="B173" s="122" t="s">
        <v>232</v>
      </c>
      <c r="C173" s="198"/>
      <c r="D173" s="199"/>
      <c r="E173" s="199"/>
      <c r="F173" s="201"/>
      <c r="G173" s="201"/>
      <c r="H173" s="199"/>
      <c r="I173" s="199"/>
      <c r="J173" s="91"/>
      <c r="K173" s="173">
        <f>SUM(Table2[[#This Row],[Residential]:[Energy Supply]])</f>
        <v>0</v>
      </c>
      <c r="L173" s="158">
        <f>IF(VLOOKUP('FIND YOUR GHG INVENTORY DATA'!B173,'2010 Census Population'!B:E,4,FALSE)="1",SUMIFS('2010 Census Population'!F:F,'2010 Census Population'!B:B,'FIND YOUR GHG INVENTORY DATA'!B173),VLOOKUP('FIND YOUR GHG INVENTORY DATA'!B173,'2010 Census Population'!B:F,5,FALSE))</f>
        <v>51</v>
      </c>
      <c r="M173" s="162">
        <f t="shared" si="0"/>
        <v>0</v>
      </c>
      <c r="N173" s="171"/>
      <c r="O173" s="174"/>
      <c r="P173" s="174"/>
      <c r="Q173" s="174"/>
      <c r="R173" s="174"/>
      <c r="S173" s="174"/>
      <c r="T173" s="174"/>
      <c r="U173" s="174"/>
      <c r="V173" s="174"/>
      <c r="W173" s="174"/>
      <c r="X173" s="174"/>
      <c r="Y173" s="174"/>
      <c r="Z173" s="174"/>
      <c r="AA173" s="174"/>
      <c r="AB173" s="174"/>
      <c r="AC173" s="174"/>
    </row>
    <row r="174" spans="1:29" s="90" customFormat="1" x14ac:dyDescent="0.25">
      <c r="A174" s="177"/>
      <c r="B174" s="122" t="s">
        <v>233</v>
      </c>
      <c r="C174" s="186">
        <v>2353.4120948487357</v>
      </c>
      <c r="D174" s="204">
        <v>1343.324609450344</v>
      </c>
      <c r="E174" s="204">
        <v>2248.4537520137687</v>
      </c>
      <c r="F174" s="205">
        <v>5505.358231422987</v>
      </c>
      <c r="G174" s="205">
        <v>407.54061106005622</v>
      </c>
      <c r="H174" s="204">
        <v>313.27545857521028</v>
      </c>
      <c r="I174" s="204">
        <v>0</v>
      </c>
      <c r="J174" s="126">
        <v>534.94972291317333</v>
      </c>
      <c r="K174" s="159">
        <f>SUM(Table2[[#This Row],[Residential]:[Energy Supply]])</f>
        <v>12706.314480284274</v>
      </c>
      <c r="L174" s="158">
        <f>IF(VLOOKUP('FIND YOUR GHG INVENTORY DATA'!B174,'2010 Census Population'!B:E,4,FALSE)="1",SUMIFS('2010 Census Population'!F:F,'2010 Census Population'!B:B,'FIND YOUR GHG INVENTORY DATA'!B174),VLOOKUP('FIND YOUR GHG INVENTORY DATA'!B174,'2010 Census Population'!B:F,5,FALSE))</f>
        <v>844</v>
      </c>
      <c r="M174" s="162">
        <f t="shared" si="0"/>
        <v>15.054874976640136</v>
      </c>
      <c r="N174" s="171"/>
      <c r="O174" s="174"/>
      <c r="P174" s="174"/>
      <c r="Q174" s="174"/>
      <c r="R174" s="174"/>
      <c r="S174" s="174"/>
      <c r="T174" s="174"/>
      <c r="U174" s="174"/>
      <c r="V174" s="174"/>
      <c r="W174" s="174"/>
      <c r="X174" s="174"/>
      <c r="Y174" s="174"/>
      <c r="Z174" s="174"/>
      <c r="AA174" s="174"/>
      <c r="AB174" s="174"/>
      <c r="AC174" s="174"/>
    </row>
    <row r="175" spans="1:29" s="90" customFormat="1" x14ac:dyDescent="0.25">
      <c r="A175" s="177"/>
      <c r="B175" s="122" t="s">
        <v>234</v>
      </c>
      <c r="C175" s="186">
        <v>6644.4293990636043</v>
      </c>
      <c r="D175" s="204">
        <v>1839.9818482510493</v>
      </c>
      <c r="E175" s="204">
        <v>1049.8715190868681</v>
      </c>
      <c r="F175" s="205">
        <v>12330.898159720138</v>
      </c>
      <c r="G175" s="205">
        <v>1093.2132031279234</v>
      </c>
      <c r="H175" s="204">
        <v>840.35028224440293</v>
      </c>
      <c r="I175" s="204">
        <v>6513.7826676583672</v>
      </c>
      <c r="J175" s="203">
        <v>828.6370560734531</v>
      </c>
      <c r="K175" s="159">
        <f>SUM(Table2[[#This Row],[Residential]:[Energy Supply]])</f>
        <v>31141.164135225812</v>
      </c>
      <c r="L175" s="158">
        <f>IF(VLOOKUP('FIND YOUR GHG INVENTORY DATA'!B175,'2010 Census Population'!B:E,4,FALSE)="1",SUMIFS('2010 Census Population'!F:F,'2010 Census Population'!B:B,'FIND YOUR GHG INVENTORY DATA'!B175),VLOOKUP('FIND YOUR GHG INVENTORY DATA'!B175,'2010 Census Population'!B:F,5,FALSE))</f>
        <v>2264</v>
      </c>
      <c r="M175" s="162">
        <f t="shared" si="0"/>
        <v>13.754931155135075</v>
      </c>
      <c r="N175" s="171"/>
      <c r="O175" s="174"/>
      <c r="P175" s="174"/>
      <c r="Q175" s="174"/>
      <c r="R175" s="174"/>
      <c r="S175" s="174"/>
      <c r="T175" s="174"/>
      <c r="U175" s="174"/>
      <c r="V175" s="174"/>
      <c r="W175" s="174"/>
      <c r="X175" s="174"/>
      <c r="Y175" s="174"/>
      <c r="Z175" s="174"/>
      <c r="AA175" s="174"/>
      <c r="AB175" s="174"/>
      <c r="AC175" s="174"/>
    </row>
    <row r="176" spans="1:29" s="90" customFormat="1" x14ac:dyDescent="0.25">
      <c r="A176" s="177"/>
      <c r="B176" s="122" t="s">
        <v>235</v>
      </c>
      <c r="C176" s="186">
        <v>2870.133411468436</v>
      </c>
      <c r="D176" s="204">
        <v>1200.3057216450741</v>
      </c>
      <c r="E176" s="204">
        <v>140.57420810685011</v>
      </c>
      <c r="F176" s="205">
        <v>4986.0385194663722</v>
      </c>
      <c r="G176" s="205">
        <v>456.79314936352273</v>
      </c>
      <c r="H176" s="204">
        <v>351.13576281060296</v>
      </c>
      <c r="I176" s="204">
        <v>0</v>
      </c>
      <c r="J176" s="126">
        <v>366.2571597349675</v>
      </c>
      <c r="K176" s="159">
        <f>SUM(Table2[[#This Row],[Residential]:[Energy Supply]])</f>
        <v>10371.237932595826</v>
      </c>
      <c r="L176" s="158">
        <f>IF(VLOOKUP('FIND YOUR GHG INVENTORY DATA'!B176,'2010 Census Population'!B:E,4,FALSE)="1",SUMIFS('2010 Census Population'!F:F,'2010 Census Population'!B:B,'FIND YOUR GHG INVENTORY DATA'!B176),VLOOKUP('FIND YOUR GHG INVENTORY DATA'!B176,'2010 Census Population'!B:F,5,FALSE))</f>
        <v>946</v>
      </c>
      <c r="M176" s="162">
        <f t="shared" si="0"/>
        <v>10.963253628536814</v>
      </c>
      <c r="N176" s="171"/>
      <c r="O176" s="174"/>
      <c r="P176" s="174"/>
      <c r="Q176" s="174"/>
      <c r="R176" s="174"/>
      <c r="S176" s="174"/>
      <c r="T176" s="174"/>
      <c r="U176" s="174"/>
      <c r="V176" s="174"/>
      <c r="W176" s="174"/>
      <c r="X176" s="174"/>
      <c r="Y176" s="174"/>
      <c r="Z176" s="174"/>
      <c r="AA176" s="174"/>
      <c r="AB176" s="174"/>
      <c r="AC176" s="174"/>
    </row>
    <row r="177" spans="1:29" s="90" customFormat="1" x14ac:dyDescent="0.25">
      <c r="A177" s="177"/>
      <c r="B177" s="122" t="s">
        <v>236</v>
      </c>
      <c r="C177" s="186">
        <v>33142.10949740986</v>
      </c>
      <c r="D177" s="204">
        <v>24456.902619941946</v>
      </c>
      <c r="E177" s="204">
        <v>11496.719624207532</v>
      </c>
      <c r="F177" s="205">
        <v>78321.930369598267</v>
      </c>
      <c r="G177" s="205">
        <v>5977.4232515550184</v>
      </c>
      <c r="H177" s="204">
        <v>4594.8304522541803</v>
      </c>
      <c r="I177" s="204">
        <v>14882.256638053623</v>
      </c>
      <c r="J177" s="203">
        <v>5509.311602666131</v>
      </c>
      <c r="K177" s="159">
        <f>SUM(Table2[[#This Row],[Residential]:[Energy Supply]])</f>
        <v>178381.48405568657</v>
      </c>
      <c r="L177" s="158">
        <f>IF(VLOOKUP('FIND YOUR GHG INVENTORY DATA'!B177,'2010 Census Population'!B:E,4,FALSE)="1",SUMIFS('2010 Census Population'!F:F,'2010 Census Population'!B:B,'FIND YOUR GHG INVENTORY DATA'!B177),VLOOKUP('FIND YOUR GHG INVENTORY DATA'!B177,'2010 Census Population'!B:F,5,FALSE))</f>
        <v>12379</v>
      </c>
      <c r="M177" s="162">
        <f t="shared" si="0"/>
        <v>14.410007598003601</v>
      </c>
      <c r="N177" s="171"/>
      <c r="O177" s="174"/>
      <c r="P177" s="174"/>
      <c r="Q177" s="174"/>
      <c r="R177" s="174"/>
      <c r="S177" s="174"/>
      <c r="T177" s="174"/>
      <c r="U177" s="174"/>
      <c r="V177" s="174"/>
      <c r="W177" s="174"/>
      <c r="X177" s="174"/>
      <c r="Y177" s="174"/>
      <c r="Z177" s="174"/>
      <c r="AA177" s="174"/>
      <c r="AB177" s="174"/>
      <c r="AC177" s="174"/>
    </row>
    <row r="178" spans="1:29" s="90" customFormat="1" x14ac:dyDescent="0.25">
      <c r="A178" s="177"/>
      <c r="B178" s="122" t="s">
        <v>237</v>
      </c>
      <c r="C178" s="186">
        <v>15919.734779125167</v>
      </c>
      <c r="D178" s="204">
        <v>113708.48505465206</v>
      </c>
      <c r="E178" s="204">
        <v>0</v>
      </c>
      <c r="F178" s="205">
        <v>38768.651521917287</v>
      </c>
      <c r="G178" s="205">
        <v>2793.8743786652667</v>
      </c>
      <c r="H178" s="204">
        <v>2147.644316725316</v>
      </c>
      <c r="I178" s="204">
        <v>0</v>
      </c>
      <c r="J178" s="126">
        <v>9578.1518314057339</v>
      </c>
      <c r="K178" s="159">
        <f>SUM(Table2[[#This Row],[Residential]:[Energy Supply]])</f>
        <v>182916.54188249083</v>
      </c>
      <c r="L178" s="158">
        <f>IF(VLOOKUP('FIND YOUR GHG INVENTORY DATA'!B178,'2010 Census Population'!B:E,4,FALSE)="1",SUMIFS('2010 Census Population'!F:F,'2010 Census Population'!B:B,'FIND YOUR GHG INVENTORY DATA'!B178),VLOOKUP('FIND YOUR GHG INVENTORY DATA'!B178,'2010 Census Population'!B:F,5,FALSE))</f>
        <v>5786</v>
      </c>
      <c r="M178" s="162">
        <f t="shared" si="0"/>
        <v>31.613643602227935</v>
      </c>
      <c r="N178" s="171"/>
      <c r="O178" s="174"/>
      <c r="P178" s="174"/>
      <c r="Q178" s="174"/>
      <c r="R178" s="174"/>
      <c r="S178" s="174"/>
      <c r="T178" s="174"/>
      <c r="U178" s="174"/>
      <c r="V178" s="174"/>
      <c r="W178" s="174"/>
      <c r="X178" s="174"/>
      <c r="Y178" s="174"/>
      <c r="Z178" s="174"/>
      <c r="AA178" s="174"/>
      <c r="AB178" s="174"/>
      <c r="AC178" s="174"/>
    </row>
    <row r="179" spans="1:29" s="90" customFormat="1" x14ac:dyDescent="0.25">
      <c r="A179" s="177"/>
      <c r="B179" s="122" t="s">
        <v>238</v>
      </c>
      <c r="C179" s="186">
        <v>2596.0362665492612</v>
      </c>
      <c r="D179" s="204">
        <v>1030.0432158256417</v>
      </c>
      <c r="E179" s="204">
        <v>10.103341283444339</v>
      </c>
      <c r="F179" s="205">
        <v>5158.3792517903739</v>
      </c>
      <c r="G179" s="205">
        <v>412.85215930846925</v>
      </c>
      <c r="H179" s="204">
        <v>317.35843256138008</v>
      </c>
      <c r="I179" s="204">
        <v>2088.1028455428791</v>
      </c>
      <c r="J179" s="203">
        <v>486.21757462634537</v>
      </c>
      <c r="K179" s="159">
        <f>SUM(Table2[[#This Row],[Residential]:[Energy Supply]])</f>
        <v>12099.093087487794</v>
      </c>
      <c r="L179" s="158">
        <f>IF(VLOOKUP('FIND YOUR GHG INVENTORY DATA'!B179,'2010 Census Population'!B:E,4,FALSE)="1",SUMIFS('2010 Census Population'!F:F,'2010 Census Population'!B:B,'FIND YOUR GHG INVENTORY DATA'!B179),VLOOKUP('FIND YOUR GHG INVENTORY DATA'!B179,'2010 Census Population'!B:F,5,FALSE))</f>
        <v>855</v>
      </c>
      <c r="M179" s="162">
        <f t="shared" si="0"/>
        <v>14.150986067237186</v>
      </c>
      <c r="N179" s="171"/>
      <c r="O179" s="174"/>
      <c r="P179" s="174"/>
      <c r="Q179" s="174"/>
      <c r="R179" s="174"/>
      <c r="S179" s="174"/>
      <c r="T179" s="174"/>
      <c r="U179" s="174"/>
      <c r="V179" s="174"/>
      <c r="W179" s="174"/>
      <c r="X179" s="174"/>
      <c r="Y179" s="174"/>
      <c r="Z179" s="174"/>
      <c r="AA179" s="174"/>
      <c r="AB179" s="174"/>
      <c r="AC179" s="174"/>
    </row>
    <row r="180" spans="1:29" s="90" customFormat="1" x14ac:dyDescent="0.25">
      <c r="A180" s="177"/>
      <c r="B180" s="122" t="s">
        <v>239</v>
      </c>
      <c r="C180" s="186">
        <v>2764.0288719009968</v>
      </c>
      <c r="D180" s="204">
        <v>1225.8392329932055</v>
      </c>
      <c r="E180" s="204">
        <v>14.570734073654087</v>
      </c>
      <c r="F180" s="205">
        <v>6336.5786200709963</v>
      </c>
      <c r="G180" s="205">
        <v>456.3102813409397</v>
      </c>
      <c r="H180" s="204">
        <v>350.76458335731479</v>
      </c>
      <c r="I180" s="204">
        <v>5704.5132359916361</v>
      </c>
      <c r="J180" s="126">
        <v>197.21369509677402</v>
      </c>
      <c r="K180" s="159">
        <f>SUM(Table2[[#This Row],[Residential]:[Energy Supply]])</f>
        <v>17049.819254825517</v>
      </c>
      <c r="L180" s="158">
        <f>IF(VLOOKUP('FIND YOUR GHG INVENTORY DATA'!B180,'2010 Census Population'!B:E,4,FALSE)="1",SUMIFS('2010 Census Population'!F:F,'2010 Census Population'!B:B,'FIND YOUR GHG INVENTORY DATA'!B180),VLOOKUP('FIND YOUR GHG INVENTORY DATA'!B180,'2010 Census Population'!B:F,5,FALSE))</f>
        <v>945</v>
      </c>
      <c r="M180" s="163">
        <f t="shared" si="0"/>
        <v>18.042136777593139</v>
      </c>
      <c r="N180" s="171"/>
      <c r="O180" s="174"/>
      <c r="P180" s="174"/>
      <c r="Q180" s="174"/>
      <c r="R180" s="174"/>
      <c r="S180" s="174"/>
      <c r="T180" s="174"/>
      <c r="U180" s="174"/>
      <c r="V180" s="174"/>
      <c r="W180" s="174"/>
      <c r="X180" s="174"/>
      <c r="Y180" s="174"/>
      <c r="Z180" s="174"/>
      <c r="AA180" s="174"/>
      <c r="AB180" s="174"/>
      <c r="AC180" s="174"/>
    </row>
    <row r="181" spans="1:29" s="90" customFormat="1" x14ac:dyDescent="0.25">
      <c r="A181" s="177"/>
      <c r="B181" s="122" t="s">
        <v>240</v>
      </c>
      <c r="C181" s="186">
        <v>11114.627771405099</v>
      </c>
      <c r="D181" s="204">
        <v>4359.8080822454003</v>
      </c>
      <c r="E181" s="204">
        <v>6439.4565242179251</v>
      </c>
      <c r="F181" s="205">
        <v>18618.059509698163</v>
      </c>
      <c r="G181" s="205">
        <v>1644.648484917715</v>
      </c>
      <c r="H181" s="204">
        <v>1264.237217899486</v>
      </c>
      <c r="I181" s="204">
        <v>2779.6060046048883</v>
      </c>
      <c r="J181" s="203">
        <v>1956.9843880704248</v>
      </c>
      <c r="K181" s="159">
        <f>SUM(Table2[[#This Row],[Residential]:[Energy Supply]])</f>
        <v>48177.427983059097</v>
      </c>
      <c r="L181" s="158">
        <f>IF(VLOOKUP('FIND YOUR GHG INVENTORY DATA'!B181,'2010 Census Population'!B:E,4,FALSE)="1",SUMIFS('2010 Census Population'!F:F,'2010 Census Population'!B:B,'FIND YOUR GHG INVENTORY DATA'!B181),VLOOKUP('FIND YOUR GHG INVENTORY DATA'!B181,'2010 Census Population'!B:F,5,FALSE))</f>
        <v>3406</v>
      </c>
      <c r="M181" s="162">
        <f t="shared" ref="M181:M244" si="1">K181/L181</f>
        <v>14.144870224033792</v>
      </c>
      <c r="N181" s="171"/>
      <c r="O181" s="174"/>
      <c r="P181" s="174"/>
      <c r="Q181" s="174"/>
      <c r="R181" s="174"/>
      <c r="S181" s="174"/>
      <c r="T181" s="174"/>
      <c r="U181" s="174"/>
      <c r="V181" s="174"/>
      <c r="W181" s="174"/>
      <c r="X181" s="174"/>
      <c r="Y181" s="174"/>
      <c r="Z181" s="174"/>
      <c r="AA181" s="174"/>
      <c r="AB181" s="174"/>
      <c r="AC181" s="174"/>
    </row>
    <row r="182" spans="1:29" s="90" customFormat="1" x14ac:dyDescent="0.25">
      <c r="A182" s="177"/>
      <c r="B182" s="122" t="s">
        <v>241</v>
      </c>
      <c r="C182" s="186">
        <v>10204.947872130087</v>
      </c>
      <c r="D182" s="204">
        <v>3201.8091679725799</v>
      </c>
      <c r="E182" s="204">
        <v>24.732185612337354</v>
      </c>
      <c r="F182" s="205">
        <v>19892.755724409399</v>
      </c>
      <c r="G182" s="205">
        <v>1637.4054645789697</v>
      </c>
      <c r="H182" s="204">
        <v>1258.6695261001635</v>
      </c>
      <c r="I182" s="204">
        <v>4721.2825625027945</v>
      </c>
      <c r="J182" s="126">
        <v>1165.3735425469854</v>
      </c>
      <c r="K182" s="159">
        <f>SUM(Table2[[#This Row],[Residential]:[Energy Supply]])</f>
        <v>42106.97604585332</v>
      </c>
      <c r="L182" s="158">
        <f>IF(VLOOKUP('FIND YOUR GHG INVENTORY DATA'!B182,'2010 Census Population'!B:E,4,FALSE)="1",SUMIFS('2010 Census Population'!F:F,'2010 Census Population'!B:B,'FIND YOUR GHG INVENTORY DATA'!B182),VLOOKUP('FIND YOUR GHG INVENTORY DATA'!B182,'2010 Census Population'!B:F,5,FALSE))</f>
        <v>3391</v>
      </c>
      <c r="M182" s="162">
        <f t="shared" si="1"/>
        <v>12.417273974005697</v>
      </c>
      <c r="N182" s="171"/>
      <c r="O182" s="174"/>
      <c r="P182" s="174"/>
      <c r="Q182" s="174"/>
      <c r="R182" s="174"/>
      <c r="S182" s="174"/>
      <c r="T182" s="174"/>
      <c r="U182" s="174"/>
      <c r="V182" s="174"/>
      <c r="W182" s="174"/>
      <c r="X182" s="174"/>
      <c r="Y182" s="174"/>
      <c r="Z182" s="174"/>
      <c r="AA182" s="174"/>
      <c r="AB182" s="174"/>
      <c r="AC182" s="174"/>
    </row>
    <row r="183" spans="1:29" s="90" customFormat="1" x14ac:dyDescent="0.25">
      <c r="A183" s="177"/>
      <c r="B183" s="122" t="s">
        <v>242</v>
      </c>
      <c r="C183" s="186">
        <v>6814.9473928993139</v>
      </c>
      <c r="D183" s="204">
        <v>2235.0279358530179</v>
      </c>
      <c r="E183" s="204">
        <v>20.448780892121473</v>
      </c>
      <c r="F183" s="205">
        <v>12813.016871416377</v>
      </c>
      <c r="G183" s="205">
        <v>1096.1104112634212</v>
      </c>
      <c r="H183" s="204">
        <v>842.57735896413192</v>
      </c>
      <c r="I183" s="204">
        <v>0</v>
      </c>
      <c r="J183" s="203">
        <v>952.64186964053488</v>
      </c>
      <c r="K183" s="159">
        <f>SUM(Table2[[#This Row],[Residential]:[Energy Supply]])</f>
        <v>24774.770620928917</v>
      </c>
      <c r="L183" s="158">
        <f>IF(VLOOKUP('FIND YOUR GHG INVENTORY DATA'!B183,'2010 Census Population'!B:E,4,FALSE)="1",SUMIFS('2010 Census Population'!F:F,'2010 Census Population'!B:B,'FIND YOUR GHG INVENTORY DATA'!B183),VLOOKUP('FIND YOUR GHG INVENTORY DATA'!B183,'2010 Census Population'!B:F,5,FALSE))</f>
        <v>2270</v>
      </c>
      <c r="M183" s="162">
        <f t="shared" si="1"/>
        <v>10.913995868250625</v>
      </c>
      <c r="N183" s="171"/>
      <c r="O183" s="174"/>
      <c r="P183" s="174"/>
      <c r="Q183" s="174"/>
      <c r="R183" s="174"/>
      <c r="S183" s="174"/>
      <c r="T183" s="174"/>
      <c r="U183" s="174"/>
      <c r="V183" s="174"/>
      <c r="W183" s="174"/>
      <c r="X183" s="174"/>
      <c r="Y183" s="174"/>
      <c r="Z183" s="174"/>
      <c r="AA183" s="174"/>
      <c r="AB183" s="174"/>
      <c r="AC183" s="174"/>
    </row>
    <row r="184" spans="1:29" s="90" customFormat="1" x14ac:dyDescent="0.25">
      <c r="A184" s="177"/>
      <c r="B184" s="122" t="s">
        <v>243</v>
      </c>
      <c r="C184" s="186">
        <v>9311.8091532424896</v>
      </c>
      <c r="D184" s="204">
        <v>2936.4604008853848</v>
      </c>
      <c r="E184" s="204">
        <v>0</v>
      </c>
      <c r="F184" s="205">
        <v>17700.006026695541</v>
      </c>
      <c r="G184" s="205">
        <v>1052.1694212083678</v>
      </c>
      <c r="H184" s="204">
        <v>808.80002871490899</v>
      </c>
      <c r="I184" s="204">
        <v>2498.8333391975702</v>
      </c>
      <c r="J184" s="126">
        <v>1365.9158344642076</v>
      </c>
      <c r="K184" s="159">
        <f>SUM(Table2[[#This Row],[Residential]:[Energy Supply]])</f>
        <v>35673.994204408467</v>
      </c>
      <c r="L184" s="158">
        <f>IF(VLOOKUP('FIND YOUR GHG INVENTORY DATA'!B184,'2010 Census Population'!B:E,4,FALSE)="1",SUMIFS('2010 Census Population'!F:F,'2010 Census Population'!B:B,'FIND YOUR GHG INVENTORY DATA'!B184),VLOOKUP('FIND YOUR GHG INVENTORY DATA'!B184,'2010 Census Population'!B:F,5,FALSE))</f>
        <v>2179</v>
      </c>
      <c r="M184" s="162">
        <f t="shared" si="1"/>
        <v>16.371727491697325</v>
      </c>
      <c r="N184" s="171"/>
      <c r="O184" s="174"/>
      <c r="P184" s="174"/>
      <c r="Q184" s="174"/>
      <c r="R184" s="174"/>
      <c r="S184" s="174"/>
      <c r="T184" s="174"/>
      <c r="U184" s="174"/>
      <c r="V184" s="174"/>
      <c r="W184" s="174"/>
      <c r="X184" s="174"/>
      <c r="Y184" s="174"/>
      <c r="Z184" s="174"/>
      <c r="AA184" s="174"/>
      <c r="AB184" s="174"/>
      <c r="AC184" s="174"/>
    </row>
    <row r="185" spans="1:29" s="90" customFormat="1" x14ac:dyDescent="0.25">
      <c r="A185" s="177"/>
      <c r="B185" s="122" t="s">
        <v>244</v>
      </c>
      <c r="C185" s="186">
        <v>8561.3672950960445</v>
      </c>
      <c r="D185" s="204">
        <v>2229.4345004996921</v>
      </c>
      <c r="E185" s="204">
        <v>331.93132820746632</v>
      </c>
      <c r="F185" s="205">
        <v>15340.23655450031</v>
      </c>
      <c r="G185" s="205">
        <v>1236.6250058350756</v>
      </c>
      <c r="H185" s="204">
        <v>950.59057987098754</v>
      </c>
      <c r="I185" s="204">
        <v>10843.940864090959</v>
      </c>
      <c r="J185" s="203">
        <v>1075.6467006250134</v>
      </c>
      <c r="K185" s="159">
        <f>SUM(Table2[[#This Row],[Residential]:[Energy Supply]])</f>
        <v>40569.772828725545</v>
      </c>
      <c r="L185" s="158">
        <f>IF(VLOOKUP('FIND YOUR GHG INVENTORY DATA'!B185,'2010 Census Population'!B:E,4,FALSE)="1",SUMIFS('2010 Census Population'!F:F,'2010 Census Population'!B:B,'FIND YOUR GHG INVENTORY DATA'!B185),VLOOKUP('FIND YOUR GHG INVENTORY DATA'!B185,'2010 Census Population'!B:F,5,FALSE))</f>
        <v>2561</v>
      </c>
      <c r="M185" s="162">
        <f t="shared" si="1"/>
        <v>15.841379472364524</v>
      </c>
      <c r="N185" s="171"/>
      <c r="O185" s="174"/>
      <c r="P185" s="174"/>
      <c r="Q185" s="174"/>
      <c r="R185" s="174"/>
      <c r="S185" s="174"/>
      <c r="T185" s="174"/>
      <c r="U185" s="174"/>
      <c r="V185" s="174"/>
      <c r="W185" s="174"/>
      <c r="X185" s="174"/>
      <c r="Y185" s="174"/>
      <c r="Z185" s="174"/>
      <c r="AA185" s="174"/>
      <c r="AB185" s="174"/>
      <c r="AC185" s="174"/>
    </row>
    <row r="186" spans="1:29" s="90" customFormat="1" x14ac:dyDescent="0.25">
      <c r="A186" s="177"/>
      <c r="B186" s="122" t="s">
        <v>245</v>
      </c>
      <c r="C186" s="186">
        <v>2879.187495819519</v>
      </c>
      <c r="D186" s="204">
        <v>876.61058686255001</v>
      </c>
      <c r="E186" s="204">
        <v>331.26430391940949</v>
      </c>
      <c r="F186" s="205">
        <v>5989.5627931804338</v>
      </c>
      <c r="G186" s="205">
        <v>404.64340292455813</v>
      </c>
      <c r="H186" s="204">
        <v>311.0483818554813</v>
      </c>
      <c r="I186" s="204">
        <v>0</v>
      </c>
      <c r="J186" s="126">
        <v>337.94589497371521</v>
      </c>
      <c r="K186" s="159">
        <f>SUM(Table2[[#This Row],[Residential]:[Energy Supply]])</f>
        <v>11130.262859535667</v>
      </c>
      <c r="L186" s="158">
        <f>IF(VLOOKUP('FIND YOUR GHG INVENTORY DATA'!B186,'2010 Census Population'!B:E,4,FALSE)="1",SUMIFS('2010 Census Population'!F:F,'2010 Census Population'!B:B,'FIND YOUR GHG INVENTORY DATA'!B186),VLOOKUP('FIND YOUR GHG INVENTORY DATA'!B186,'2010 Census Population'!B:F,5,FALSE))</f>
        <v>838</v>
      </c>
      <c r="M186" s="162">
        <f t="shared" si="1"/>
        <v>13.281936586558075</v>
      </c>
      <c r="N186" s="171"/>
      <c r="O186" s="174"/>
      <c r="P186" s="174"/>
      <c r="Q186" s="174"/>
      <c r="R186" s="174"/>
      <c r="S186" s="174"/>
      <c r="T186" s="174"/>
      <c r="U186" s="174"/>
      <c r="V186" s="174"/>
      <c r="W186" s="174"/>
      <c r="X186" s="174"/>
      <c r="Y186" s="174"/>
      <c r="Z186" s="174"/>
      <c r="AA186" s="174"/>
      <c r="AB186" s="174"/>
      <c r="AC186" s="174"/>
    </row>
    <row r="187" spans="1:29" s="90" customFormat="1" x14ac:dyDescent="0.25">
      <c r="A187" s="177"/>
      <c r="B187" s="122" t="s">
        <v>246</v>
      </c>
      <c r="C187" s="186">
        <v>42025.369532023207</v>
      </c>
      <c r="D187" s="204">
        <v>25730.337564182217</v>
      </c>
      <c r="E187" s="204">
        <v>32433.741016478034</v>
      </c>
      <c r="F187" s="205">
        <v>76078.687485114482</v>
      </c>
      <c r="G187" s="205">
        <v>5399.9130965457443</v>
      </c>
      <c r="H187" s="204">
        <v>4150.8998261215356</v>
      </c>
      <c r="I187" s="204">
        <v>0</v>
      </c>
      <c r="J187" s="203">
        <v>9351.4886027269058</v>
      </c>
      <c r="K187" s="159">
        <f>SUM(Table2[[#This Row],[Residential]:[Energy Supply]])</f>
        <v>195170.4371231921</v>
      </c>
      <c r="L187" s="158">
        <f>IF(VLOOKUP('FIND YOUR GHG INVENTORY DATA'!B187,'2010 Census Population'!B:E,4,FALSE)="1",SUMIFS('2010 Census Population'!F:F,'2010 Census Population'!B:B,'FIND YOUR GHG INVENTORY DATA'!B187),VLOOKUP('FIND YOUR GHG INVENTORY DATA'!B187,'2010 Census Population'!B:F,5,FALSE))</f>
        <v>11183</v>
      </c>
      <c r="M187" s="162">
        <f t="shared" si="1"/>
        <v>17.452422169649655</v>
      </c>
      <c r="N187" s="171"/>
      <c r="O187" s="174"/>
      <c r="P187" s="174"/>
      <c r="Q187" s="174"/>
      <c r="R187" s="174"/>
      <c r="S187" s="174"/>
      <c r="T187" s="174"/>
      <c r="U187" s="174"/>
      <c r="V187" s="174"/>
      <c r="W187" s="174"/>
      <c r="X187" s="174"/>
      <c r="Y187" s="174"/>
      <c r="Z187" s="174"/>
      <c r="AA187" s="174"/>
      <c r="AB187" s="174"/>
      <c r="AC187" s="174"/>
    </row>
    <row r="188" spans="1:29" s="90" customFormat="1" x14ac:dyDescent="0.25">
      <c r="A188" s="177"/>
      <c r="B188" s="122" t="s">
        <v>247</v>
      </c>
      <c r="C188" s="186">
        <v>25292.614158264038</v>
      </c>
      <c r="D188" s="204">
        <v>10376.323481928572</v>
      </c>
      <c r="E188" s="204">
        <v>477.49378600371119</v>
      </c>
      <c r="F188" s="205">
        <v>39991.622736112316</v>
      </c>
      <c r="G188" s="205">
        <v>3027.5825015954406</v>
      </c>
      <c r="H188" s="204">
        <v>2327.2951721167869</v>
      </c>
      <c r="I188" s="204">
        <v>1289.5526454940191</v>
      </c>
      <c r="J188" s="126">
        <v>4654.0935668831535</v>
      </c>
      <c r="K188" s="159">
        <f>SUM(Table2[[#This Row],[Residential]:[Energy Supply]])</f>
        <v>87436.578048398049</v>
      </c>
      <c r="L188" s="158">
        <f>IF(VLOOKUP('FIND YOUR GHG INVENTORY DATA'!B188,'2010 Census Population'!B:E,4,FALSE)="1",SUMIFS('2010 Census Population'!F:F,'2010 Census Population'!B:B,'FIND YOUR GHG INVENTORY DATA'!B188),VLOOKUP('FIND YOUR GHG INVENTORY DATA'!B188,'2010 Census Population'!B:F,5,FALSE))</f>
        <v>6270</v>
      </c>
      <c r="M188" s="162">
        <f t="shared" si="1"/>
        <v>13.945227758915159</v>
      </c>
      <c r="N188" s="171"/>
      <c r="O188" s="174"/>
      <c r="P188" s="174"/>
      <c r="Q188" s="174"/>
      <c r="R188" s="174"/>
      <c r="S188" s="174"/>
      <c r="T188" s="174"/>
      <c r="U188" s="174"/>
      <c r="V188" s="174"/>
      <c r="W188" s="174"/>
      <c r="X188" s="174"/>
      <c r="Y188" s="174"/>
      <c r="Z188" s="174"/>
      <c r="AA188" s="174"/>
      <c r="AB188" s="174"/>
      <c r="AC188" s="174"/>
    </row>
    <row r="189" spans="1:29" s="90" customFormat="1" x14ac:dyDescent="0.25">
      <c r="A189" s="177"/>
      <c r="B189" s="122" t="s">
        <v>248</v>
      </c>
      <c r="C189" s="186">
        <v>5464.2328250731025</v>
      </c>
      <c r="D189" s="204">
        <v>778.76116600031446</v>
      </c>
      <c r="E189" s="204">
        <v>40.784083532899331</v>
      </c>
      <c r="F189" s="205">
        <v>10285.153533342535</v>
      </c>
      <c r="G189" s="205">
        <v>889.44289759789524</v>
      </c>
      <c r="H189" s="204">
        <v>683.71255295679771</v>
      </c>
      <c r="I189" s="204">
        <v>10224.11806189532</v>
      </c>
      <c r="J189" s="203">
        <v>179.89555079271332</v>
      </c>
      <c r="K189" s="159">
        <f>SUM(Table2[[#This Row],[Residential]:[Energy Supply]])</f>
        <v>28546.100671191572</v>
      </c>
      <c r="L189" s="158">
        <f>IF(VLOOKUP('FIND YOUR GHG INVENTORY DATA'!B189,'2010 Census Population'!B:E,4,FALSE)="1",SUMIFS('2010 Census Population'!F:F,'2010 Census Population'!B:B,'FIND YOUR GHG INVENTORY DATA'!B189),VLOOKUP('FIND YOUR GHG INVENTORY DATA'!B189,'2010 Census Population'!B:F,5,FALSE))</f>
        <v>1842</v>
      </c>
      <c r="M189" s="162">
        <f t="shared" si="1"/>
        <v>15.497340212373276</v>
      </c>
      <c r="N189" s="171"/>
      <c r="O189" s="174"/>
      <c r="P189" s="174"/>
      <c r="Q189" s="174"/>
      <c r="R189" s="174"/>
      <c r="S189" s="174"/>
      <c r="T189" s="174"/>
      <c r="U189" s="174"/>
      <c r="V189" s="174"/>
      <c r="W189" s="174"/>
      <c r="X189" s="174"/>
      <c r="Y189" s="174"/>
      <c r="Z189" s="174"/>
      <c r="AA189" s="174"/>
      <c r="AB189" s="174"/>
      <c r="AC189" s="174"/>
    </row>
    <row r="190" spans="1:29" s="90" customFormat="1" x14ac:dyDescent="0.25">
      <c r="A190" s="177"/>
      <c r="B190" s="122" t="s">
        <v>249</v>
      </c>
      <c r="C190" s="186">
        <v>29227.679165079884</v>
      </c>
      <c r="D190" s="204">
        <v>23534.825934297027</v>
      </c>
      <c r="E190" s="204">
        <v>177345.01352564001</v>
      </c>
      <c r="F190" s="205">
        <v>51651.05281095986</v>
      </c>
      <c r="G190" s="205">
        <v>3880.8102974996109</v>
      </c>
      <c r="H190" s="204">
        <v>2983.1692660769727</v>
      </c>
      <c r="I190" s="204">
        <v>2074.0139656141573</v>
      </c>
      <c r="J190" s="126">
        <v>24455.150315170176</v>
      </c>
      <c r="K190" s="159">
        <f>SUM(Table2[[#This Row],[Residential]:[Energy Supply]])</f>
        <v>315151.71528033767</v>
      </c>
      <c r="L190" s="158">
        <f>IF(VLOOKUP('FIND YOUR GHG INVENTORY DATA'!B190,'2010 Census Population'!B:E,4,FALSE)="1",SUMIFS('2010 Census Population'!F:F,'2010 Census Population'!B:B,'FIND YOUR GHG INVENTORY DATA'!B190),VLOOKUP('FIND YOUR GHG INVENTORY DATA'!B190,'2010 Census Population'!B:F,5,FALSE))</f>
        <v>8037</v>
      </c>
      <c r="M190" s="162">
        <f t="shared" si="1"/>
        <v>39.212606106798269</v>
      </c>
      <c r="N190" s="171"/>
      <c r="O190" s="174"/>
      <c r="P190" s="174"/>
      <c r="Q190" s="174"/>
      <c r="R190" s="174"/>
      <c r="S190" s="174"/>
      <c r="T190" s="174"/>
      <c r="U190" s="174"/>
      <c r="V190" s="174"/>
      <c r="W190" s="174"/>
      <c r="X190" s="174"/>
      <c r="Y190" s="174"/>
      <c r="Z190" s="174"/>
      <c r="AA190" s="174"/>
      <c r="AB190" s="174"/>
      <c r="AC190" s="174"/>
    </row>
    <row r="191" spans="1:29" s="90" customFormat="1" x14ac:dyDescent="0.25">
      <c r="A191" s="177"/>
      <c r="B191" s="122" t="s">
        <v>250</v>
      </c>
      <c r="C191" s="186">
        <v>5214.6496094987715</v>
      </c>
      <c r="D191" s="204">
        <v>650.43106419769492</v>
      </c>
      <c r="E191" s="204">
        <v>89.443557709046331</v>
      </c>
      <c r="F191" s="205">
        <v>6703.1392301118058</v>
      </c>
      <c r="G191" s="205">
        <v>486.73096676366902</v>
      </c>
      <c r="H191" s="204">
        <v>374.14888891446913</v>
      </c>
      <c r="I191" s="204">
        <v>6863.6212784477884</v>
      </c>
      <c r="J191" s="203">
        <v>302.061389693992</v>
      </c>
      <c r="K191" s="159">
        <f>SUM(Table2[[#This Row],[Residential]:[Energy Supply]])</f>
        <v>20684.225985337234</v>
      </c>
      <c r="L191" s="158">
        <f>IF(VLOOKUP('FIND YOUR GHG INVENTORY DATA'!B191,'2010 Census Population'!B:E,4,FALSE)="1",SUMIFS('2010 Census Population'!F:F,'2010 Census Population'!B:B,'FIND YOUR GHG INVENTORY DATA'!B191),VLOOKUP('FIND YOUR GHG INVENTORY DATA'!B191,'2010 Census Population'!B:F,5,FALSE))</f>
        <v>1008</v>
      </c>
      <c r="M191" s="162">
        <f t="shared" si="1"/>
        <v>20.52006546164408</v>
      </c>
      <c r="N191" s="171"/>
      <c r="O191" s="174"/>
      <c r="P191" s="174"/>
      <c r="Q191" s="174"/>
      <c r="R191" s="174"/>
      <c r="S191" s="174"/>
      <c r="T191" s="174"/>
      <c r="U191" s="174"/>
      <c r="V191" s="174"/>
      <c r="W191" s="174"/>
      <c r="X191" s="174"/>
      <c r="Y191" s="174"/>
      <c r="Z191" s="174"/>
      <c r="AA191" s="174"/>
      <c r="AB191" s="174"/>
      <c r="AC191" s="174"/>
    </row>
    <row r="192" spans="1:29" s="90" customFormat="1" x14ac:dyDescent="0.25">
      <c r="A192" s="177"/>
      <c r="B192" s="122" t="s">
        <v>251</v>
      </c>
      <c r="C192" s="186">
        <v>2412.9978479451547</v>
      </c>
      <c r="D192" s="204">
        <v>650.70257342098876</v>
      </c>
      <c r="E192" s="204">
        <v>5.1098744891781038</v>
      </c>
      <c r="F192" s="205">
        <v>4589.1060152650971</v>
      </c>
      <c r="G192" s="205">
        <v>386.77728608898701</v>
      </c>
      <c r="H192" s="204">
        <v>297.31474208381923</v>
      </c>
      <c r="I192" s="204">
        <v>5686.3565447399042</v>
      </c>
      <c r="J192" s="126">
        <v>304.95971881233015</v>
      </c>
      <c r="K192" s="159">
        <f>SUM(Table2[[#This Row],[Residential]:[Energy Supply]])</f>
        <v>14333.32460284546</v>
      </c>
      <c r="L192" s="158">
        <f>IF(VLOOKUP('FIND YOUR GHG INVENTORY DATA'!B192,'2010 Census Population'!B:E,4,FALSE)="1",SUMIFS('2010 Census Population'!F:F,'2010 Census Population'!B:B,'FIND YOUR GHG INVENTORY DATA'!B192),VLOOKUP('FIND YOUR GHG INVENTORY DATA'!B192,'2010 Census Population'!B:F,5,FALSE))</f>
        <v>801</v>
      </c>
      <c r="M192" s="162">
        <f t="shared" si="1"/>
        <v>17.894287893689711</v>
      </c>
      <c r="N192" s="171"/>
      <c r="O192" s="174"/>
      <c r="P192" s="174"/>
      <c r="Q192" s="174"/>
      <c r="R192" s="174"/>
      <c r="S192" s="174"/>
      <c r="T192" s="174"/>
      <c r="U192" s="174"/>
      <c r="V192" s="174"/>
      <c r="W192" s="174"/>
      <c r="X192" s="174"/>
      <c r="Y192" s="174"/>
      <c r="Z192" s="174"/>
      <c r="AA192" s="174"/>
      <c r="AB192" s="174"/>
      <c r="AC192" s="174"/>
    </row>
    <row r="193" spans="1:29" s="90" customFormat="1" x14ac:dyDescent="0.25">
      <c r="A193" s="177"/>
      <c r="B193" s="122" t="s">
        <v>252</v>
      </c>
      <c r="C193" s="186">
        <v>2821.6800962067578</v>
      </c>
      <c r="D193" s="204">
        <v>1485.54558642643</v>
      </c>
      <c r="E193" s="204">
        <v>3.0412171360091871</v>
      </c>
      <c r="F193" s="205">
        <v>4148.7144645515509</v>
      </c>
      <c r="G193" s="205">
        <v>319.17576292736629</v>
      </c>
      <c r="H193" s="204">
        <v>245.34961862347629</v>
      </c>
      <c r="I193" s="204">
        <v>0</v>
      </c>
      <c r="J193" s="203">
        <v>406.34128592356421</v>
      </c>
      <c r="K193" s="159">
        <f>SUM(Table2[[#This Row],[Residential]:[Energy Supply]])</f>
        <v>9429.848031795158</v>
      </c>
      <c r="L193" s="158">
        <f>IF(VLOOKUP('FIND YOUR GHG INVENTORY DATA'!B193,'2010 Census Population'!B:E,4,FALSE)="1",SUMIFS('2010 Census Population'!F:F,'2010 Census Population'!B:B,'FIND YOUR GHG INVENTORY DATA'!B193),VLOOKUP('FIND YOUR GHG INVENTORY DATA'!B193,'2010 Census Population'!B:F,5,FALSE))</f>
        <v>661</v>
      </c>
      <c r="M193" s="162">
        <f t="shared" si="1"/>
        <v>14.266033331006291</v>
      </c>
      <c r="N193" s="171"/>
      <c r="O193" s="174"/>
      <c r="P193" s="174"/>
      <c r="Q193" s="174"/>
      <c r="R193" s="174"/>
      <c r="S193" s="174"/>
      <c r="T193" s="174"/>
      <c r="U193" s="174"/>
      <c r="V193" s="174"/>
      <c r="W193" s="174"/>
      <c r="X193" s="174"/>
      <c r="Y193" s="174"/>
      <c r="Z193" s="174"/>
      <c r="AA193" s="174"/>
      <c r="AB193" s="174"/>
      <c r="AC193" s="174"/>
    </row>
    <row r="194" spans="1:29" s="90" customFormat="1" x14ac:dyDescent="0.25">
      <c r="A194" s="177"/>
      <c r="B194" s="122" t="s">
        <v>253</v>
      </c>
      <c r="C194" s="186">
        <v>2086.6596677869211</v>
      </c>
      <c r="D194" s="204">
        <v>211.02343084484508</v>
      </c>
      <c r="E194" s="204">
        <v>0</v>
      </c>
      <c r="F194" s="205">
        <v>4923.5154012520907</v>
      </c>
      <c r="G194" s="205">
        <v>294.06662575305006</v>
      </c>
      <c r="H194" s="204">
        <v>226.04828705249176</v>
      </c>
      <c r="I194" s="204">
        <v>2794.4015550425956</v>
      </c>
      <c r="J194" s="126">
        <v>44.184888945146881</v>
      </c>
      <c r="K194" s="159">
        <f>SUM(Table2[[#This Row],[Residential]:[Energy Supply]])</f>
        <v>10579.899856677141</v>
      </c>
      <c r="L194" s="158">
        <f>IF(VLOOKUP('FIND YOUR GHG INVENTORY DATA'!B194,'2010 Census Population'!B:E,4,FALSE)="1",SUMIFS('2010 Census Population'!F:F,'2010 Census Population'!B:B,'FIND YOUR GHG INVENTORY DATA'!B194),VLOOKUP('FIND YOUR GHG INVENTORY DATA'!B194,'2010 Census Population'!B:F,5,FALSE))</f>
        <v>609</v>
      </c>
      <c r="M194" s="163">
        <f t="shared" si="1"/>
        <v>17.372577761374615</v>
      </c>
      <c r="N194" s="171"/>
      <c r="O194" s="174"/>
      <c r="P194" s="174"/>
      <c r="Q194" s="174"/>
      <c r="R194" s="174"/>
      <c r="S194" s="174"/>
      <c r="T194" s="174"/>
      <c r="U194" s="174"/>
      <c r="V194" s="174"/>
      <c r="W194" s="174"/>
      <c r="X194" s="174"/>
      <c r="Y194" s="174"/>
      <c r="Z194" s="174"/>
      <c r="AA194" s="174"/>
      <c r="AB194" s="174"/>
      <c r="AC194" s="174"/>
    </row>
    <row r="195" spans="1:29" s="90" customFormat="1" x14ac:dyDescent="0.25">
      <c r="A195" s="177"/>
      <c r="B195" s="122" t="s">
        <v>254</v>
      </c>
      <c r="C195" s="186">
        <v>4879.4821201045488</v>
      </c>
      <c r="D195" s="204">
        <v>544.79335086287642</v>
      </c>
      <c r="E195" s="204">
        <v>4.8439488597161917</v>
      </c>
      <c r="F195" s="205">
        <v>8942.5984210978513</v>
      </c>
      <c r="G195" s="205">
        <v>823.77284652660637</v>
      </c>
      <c r="H195" s="204">
        <v>633.23214730960751</v>
      </c>
      <c r="I195" s="204">
        <v>1932.8665050981836</v>
      </c>
      <c r="J195" s="203">
        <v>713.14801228852252</v>
      </c>
      <c r="K195" s="159">
        <f>SUM(Table2[[#This Row],[Residential]:[Energy Supply]])</f>
        <v>18474.737352147913</v>
      </c>
      <c r="L195" s="158">
        <f>IF(VLOOKUP('FIND YOUR GHG INVENTORY DATA'!B195,'2010 Census Population'!B:E,4,FALSE)="1",SUMIFS('2010 Census Population'!F:F,'2010 Census Population'!B:B,'FIND YOUR GHG INVENTORY DATA'!B195),VLOOKUP('FIND YOUR GHG INVENTORY DATA'!B195,'2010 Census Population'!B:F,5,FALSE))</f>
        <v>1706</v>
      </c>
      <c r="M195" s="162">
        <f t="shared" si="1"/>
        <v>10.829271601493501</v>
      </c>
      <c r="N195" s="171"/>
      <c r="O195" s="174"/>
      <c r="P195" s="174"/>
      <c r="Q195" s="174"/>
      <c r="R195" s="174"/>
      <c r="S195" s="174"/>
      <c r="T195" s="174"/>
      <c r="U195" s="174"/>
      <c r="V195" s="174"/>
      <c r="W195" s="174"/>
      <c r="X195" s="174"/>
      <c r="Y195" s="174"/>
      <c r="Z195" s="174"/>
      <c r="AA195" s="174"/>
      <c r="AB195" s="174"/>
      <c r="AC195" s="174"/>
    </row>
    <row r="196" spans="1:29" s="125" customFormat="1" x14ac:dyDescent="0.25">
      <c r="A196" s="183"/>
      <c r="B196" s="122" t="s">
        <v>255</v>
      </c>
      <c r="C196" s="186">
        <v>26284.565142872227</v>
      </c>
      <c r="D196" s="204">
        <v>16580.427284073801</v>
      </c>
      <c r="E196" s="204">
        <v>1637.4922837937806</v>
      </c>
      <c r="F196" s="205">
        <v>50553.618497008531</v>
      </c>
      <c r="G196" s="205">
        <v>4134.7988773782718</v>
      </c>
      <c r="H196" s="204">
        <v>3178.4096585065467</v>
      </c>
      <c r="I196" s="204">
        <v>154.26697205151038</v>
      </c>
      <c r="J196" s="126">
        <v>4620.0578563438557</v>
      </c>
      <c r="K196" s="159">
        <f>SUM(Table2[[#This Row],[Residential]:[Energy Supply]])</f>
        <v>107143.63657202852</v>
      </c>
      <c r="L196" s="158">
        <f>IF(VLOOKUP('FIND YOUR GHG INVENTORY DATA'!B196,'2010 Census Population'!B:E,4,FALSE)="1",SUMIFS('2010 Census Population'!F:F,'2010 Census Population'!B:B,'FIND YOUR GHG INVENTORY DATA'!B196),VLOOKUP('FIND YOUR GHG INVENTORY DATA'!B196,'2010 Census Population'!B:F,5,FALSE))</f>
        <v>8563</v>
      </c>
      <c r="M196" s="162">
        <f t="shared" si="1"/>
        <v>12.512394788278469</v>
      </c>
      <c r="N196" s="127"/>
      <c r="O196" s="122"/>
      <c r="P196" s="122"/>
      <c r="Q196" s="122"/>
      <c r="R196" s="122"/>
      <c r="S196" s="122"/>
      <c r="T196" s="122"/>
      <c r="U196" s="122"/>
      <c r="V196" s="122"/>
      <c r="W196" s="122"/>
      <c r="X196" s="122"/>
      <c r="Y196" s="122"/>
      <c r="Z196" s="122"/>
      <c r="AA196" s="122"/>
      <c r="AB196" s="122"/>
      <c r="AC196" s="122"/>
    </row>
    <row r="197" spans="1:29" s="125" customFormat="1" x14ac:dyDescent="0.25">
      <c r="A197" s="183"/>
      <c r="B197" s="122" t="s">
        <v>256</v>
      </c>
      <c r="C197" s="186">
        <v>12106.293610615769</v>
      </c>
      <c r="D197" s="204">
        <v>9949.2656194951251</v>
      </c>
      <c r="E197" s="204">
        <v>5485.0206746473923</v>
      </c>
      <c r="F197" s="205">
        <v>27277.53274373971</v>
      </c>
      <c r="G197" s="205">
        <v>2004.3851617420537</v>
      </c>
      <c r="H197" s="204">
        <v>1540.7659105991679</v>
      </c>
      <c r="I197" s="204">
        <v>5544.9326586011484</v>
      </c>
      <c r="J197" s="203">
        <v>2545.7042024519756</v>
      </c>
      <c r="K197" s="159">
        <f>SUM(Table2[[#This Row],[Residential]:[Energy Supply]])</f>
        <v>66453.900581892332</v>
      </c>
      <c r="L197" s="158">
        <f>IF(VLOOKUP('FIND YOUR GHG INVENTORY DATA'!B197,'2010 Census Population'!B:E,4,FALSE)="1",SUMIFS('2010 Census Population'!F:F,'2010 Census Population'!B:B,'FIND YOUR GHG INVENTORY DATA'!B197),VLOOKUP('FIND YOUR GHG INVENTORY DATA'!B197,'2010 Census Population'!B:F,5,FALSE))</f>
        <v>4151</v>
      </c>
      <c r="M197" s="162">
        <f t="shared" si="1"/>
        <v>16.009130470222196</v>
      </c>
      <c r="N197" s="127"/>
      <c r="O197" s="122"/>
      <c r="P197" s="122"/>
      <c r="Q197" s="122"/>
      <c r="R197" s="122"/>
      <c r="S197" s="122"/>
      <c r="T197" s="122"/>
      <c r="U197" s="122"/>
      <c r="V197" s="122"/>
      <c r="W197" s="122"/>
      <c r="X197" s="122"/>
      <c r="Y197" s="122"/>
      <c r="Z197" s="122"/>
      <c r="AA197" s="122"/>
      <c r="AB197" s="122"/>
      <c r="AC197" s="122"/>
    </row>
    <row r="198" spans="1:29" s="125" customFormat="1" x14ac:dyDescent="0.25">
      <c r="A198" s="183"/>
      <c r="B198" s="122" t="s">
        <v>257</v>
      </c>
      <c r="C198" s="186">
        <v>4330.150610048071</v>
      </c>
      <c r="D198" s="204">
        <v>698.46259866437856</v>
      </c>
      <c r="E198" s="204">
        <v>18.998567095811058</v>
      </c>
      <c r="F198" s="205">
        <v>8498.3225689572264</v>
      </c>
      <c r="G198" s="205">
        <v>708.3673891292683</v>
      </c>
      <c r="H198" s="204">
        <v>544.52025797373631</v>
      </c>
      <c r="I198" s="204">
        <v>11315.410919559396</v>
      </c>
      <c r="J198" s="126">
        <v>205.57416069236771</v>
      </c>
      <c r="K198" s="159">
        <f>SUM(Table2[[#This Row],[Residential]:[Energy Supply]])</f>
        <v>26319.807072120253</v>
      </c>
      <c r="L198" s="158">
        <f>IF(VLOOKUP('FIND YOUR GHG INVENTORY DATA'!B198,'2010 Census Population'!B:E,4,FALSE)="1",SUMIFS('2010 Census Population'!F:F,'2010 Census Population'!B:B,'FIND YOUR GHG INVENTORY DATA'!B198),VLOOKUP('FIND YOUR GHG INVENTORY DATA'!B198,'2010 Census Population'!B:F,5,FALSE))</f>
        <v>1467</v>
      </c>
      <c r="M198" s="162">
        <f t="shared" si="1"/>
        <v>17.941245447934733</v>
      </c>
      <c r="N198" s="127"/>
      <c r="O198" s="122"/>
      <c r="P198" s="122"/>
      <c r="Q198" s="122"/>
      <c r="R198" s="122"/>
      <c r="S198" s="122"/>
      <c r="T198" s="122"/>
      <c r="U198" s="122"/>
      <c r="V198" s="122"/>
      <c r="W198" s="122"/>
      <c r="X198" s="122"/>
      <c r="Y198" s="122"/>
      <c r="Z198" s="122"/>
      <c r="AA198" s="122"/>
      <c r="AB198" s="122"/>
      <c r="AC198" s="122"/>
    </row>
    <row r="199" spans="1:29" s="125" customFormat="1" x14ac:dyDescent="0.25">
      <c r="A199" s="183"/>
      <c r="B199" s="122" t="s">
        <v>258</v>
      </c>
      <c r="C199" s="186">
        <v>3110.6700773765024</v>
      </c>
      <c r="D199" s="204">
        <v>1513.0006645420729</v>
      </c>
      <c r="E199" s="204">
        <v>9.8401139573981489</v>
      </c>
      <c r="F199" s="205">
        <v>5849.5432657104739</v>
      </c>
      <c r="G199" s="205">
        <v>687.60406415819909</v>
      </c>
      <c r="H199" s="204">
        <v>528.55954148234525</v>
      </c>
      <c r="I199" s="204">
        <v>10948.558780606416</v>
      </c>
      <c r="J199" s="203">
        <v>245.4396711299606</v>
      </c>
      <c r="K199" s="159">
        <f>SUM(Table2[[#This Row],[Residential]:[Energy Supply]])</f>
        <v>22893.216178963365</v>
      </c>
      <c r="L199" s="158">
        <f>IF(VLOOKUP('FIND YOUR GHG INVENTORY DATA'!B199,'2010 Census Population'!B:E,4,FALSE)="1",SUMIFS('2010 Census Population'!F:F,'2010 Census Population'!B:B,'FIND YOUR GHG INVENTORY DATA'!B199),VLOOKUP('FIND YOUR GHG INVENTORY DATA'!B199,'2010 Census Population'!B:F,5,FALSE))</f>
        <v>1424</v>
      </c>
      <c r="M199" s="162">
        <f t="shared" si="1"/>
        <v>16.076696754890005</v>
      </c>
      <c r="N199" s="127"/>
      <c r="O199" s="122"/>
      <c r="P199" s="122"/>
      <c r="Q199" s="122"/>
      <c r="R199" s="122"/>
      <c r="S199" s="122"/>
      <c r="T199" s="122"/>
      <c r="U199" s="122"/>
      <c r="V199" s="122"/>
      <c r="W199" s="122"/>
      <c r="X199" s="122"/>
      <c r="Y199" s="122"/>
      <c r="Z199" s="122"/>
      <c r="AA199" s="122"/>
      <c r="AB199" s="122"/>
      <c r="AC199" s="122"/>
    </row>
    <row r="200" spans="1:29" s="125" customFormat="1" x14ac:dyDescent="0.25">
      <c r="A200" s="183"/>
      <c r="B200" s="122" t="s">
        <v>259</v>
      </c>
      <c r="C200" s="186">
        <v>5567.7548949352167</v>
      </c>
      <c r="D200" s="204">
        <v>1944.8009737405473</v>
      </c>
      <c r="E200" s="204">
        <v>124.54768525998379</v>
      </c>
      <c r="F200" s="205">
        <v>10478.160194187481</v>
      </c>
      <c r="G200" s="205">
        <v>949.80140042077073</v>
      </c>
      <c r="H200" s="204">
        <v>730.10998461781821</v>
      </c>
      <c r="I200" s="204">
        <v>2325.507543748226</v>
      </c>
      <c r="J200" s="126">
        <v>571.9609367031785</v>
      </c>
      <c r="K200" s="159">
        <f>SUM(Table2[[#This Row],[Residential]:[Energy Supply]])</f>
        <v>22692.643613613225</v>
      </c>
      <c r="L200" s="158">
        <f>IF(VLOOKUP('FIND YOUR GHG INVENTORY DATA'!B200,'2010 Census Population'!B:E,4,FALSE)="1",SUMIFS('2010 Census Population'!F:F,'2010 Census Population'!B:B,'FIND YOUR GHG INVENTORY DATA'!B200),VLOOKUP('FIND YOUR GHG INVENTORY DATA'!B200,'2010 Census Population'!B:F,5,FALSE))</f>
        <v>1967</v>
      </c>
      <c r="M200" s="162">
        <f t="shared" si="1"/>
        <v>11.536676976925889</v>
      </c>
      <c r="N200" s="127"/>
      <c r="O200" s="122"/>
      <c r="P200" s="122"/>
      <c r="Q200" s="122"/>
      <c r="R200" s="122"/>
      <c r="S200" s="122"/>
      <c r="T200" s="122"/>
      <c r="U200" s="122"/>
      <c r="V200" s="122"/>
      <c r="W200" s="122"/>
      <c r="X200" s="122"/>
      <c r="Y200" s="122"/>
      <c r="Z200" s="122"/>
      <c r="AA200" s="122"/>
      <c r="AB200" s="122"/>
      <c r="AC200" s="122"/>
    </row>
    <row r="201" spans="1:29" s="125" customFormat="1" x14ac:dyDescent="0.25">
      <c r="A201" s="183"/>
      <c r="B201" s="122" t="s">
        <v>260</v>
      </c>
      <c r="C201" s="186">
        <v>2365.7598674370411</v>
      </c>
      <c r="D201" s="204">
        <v>4100.6173600931943</v>
      </c>
      <c r="E201" s="204">
        <v>0</v>
      </c>
      <c r="F201" s="205">
        <v>5199.8087878364322</v>
      </c>
      <c r="G201" s="205">
        <v>375.67132156957786</v>
      </c>
      <c r="H201" s="204">
        <v>288.77761465819145</v>
      </c>
      <c r="I201" s="204">
        <v>0</v>
      </c>
      <c r="J201" s="203">
        <v>599.78757288687848</v>
      </c>
      <c r="K201" s="159">
        <f>SUM(Table2[[#This Row],[Residential]:[Energy Supply]])</f>
        <v>12930.422524481315</v>
      </c>
      <c r="L201" s="158">
        <f>IF(VLOOKUP('FIND YOUR GHG INVENTORY DATA'!B201,'2010 Census Population'!B:E,4,FALSE)="1",SUMIFS('2010 Census Population'!F:F,'2010 Census Population'!B:B,'FIND YOUR GHG INVENTORY DATA'!B201),VLOOKUP('FIND YOUR GHG INVENTORY DATA'!B201,'2010 Census Population'!B:F,5,FALSE))</f>
        <v>778</v>
      </c>
      <c r="M201" s="162">
        <f t="shared" si="1"/>
        <v>16.620080365657216</v>
      </c>
      <c r="N201" s="127"/>
      <c r="O201" s="122"/>
      <c r="P201" s="122"/>
      <c r="Q201" s="122"/>
      <c r="R201" s="122"/>
      <c r="S201" s="122"/>
      <c r="T201" s="122"/>
      <c r="U201" s="122"/>
      <c r="V201" s="122"/>
      <c r="W201" s="122"/>
      <c r="X201" s="122"/>
      <c r="Y201" s="122"/>
      <c r="Z201" s="122"/>
      <c r="AA201" s="122"/>
      <c r="AB201" s="122"/>
      <c r="AC201" s="122"/>
    </row>
    <row r="202" spans="1:29" s="125" customFormat="1" x14ac:dyDescent="0.25">
      <c r="A202" s="183"/>
      <c r="B202" s="122" t="s">
        <v>261</v>
      </c>
      <c r="C202" s="186">
        <v>6418.3506167518281</v>
      </c>
      <c r="D202" s="204">
        <v>4042.4416410126469</v>
      </c>
      <c r="E202" s="204">
        <v>116079.26349183133</v>
      </c>
      <c r="F202" s="205">
        <v>12429.053675283349</v>
      </c>
      <c r="G202" s="205">
        <v>873.50825285265591</v>
      </c>
      <c r="H202" s="204">
        <v>671.46363099828829</v>
      </c>
      <c r="I202" s="204">
        <v>0</v>
      </c>
      <c r="J202" s="126">
        <v>16349.490737545733</v>
      </c>
      <c r="K202" s="159">
        <f>SUM(Table2[[#This Row],[Residential]:[Energy Supply]])</f>
        <v>156863.57204627583</v>
      </c>
      <c r="L202" s="158">
        <f>IF(VLOOKUP('FIND YOUR GHG INVENTORY DATA'!B202,'2010 Census Population'!B:E,4,FALSE)="1",SUMIFS('2010 Census Population'!F:F,'2010 Census Population'!B:B,'FIND YOUR GHG INVENTORY DATA'!B202),VLOOKUP('FIND YOUR GHG INVENTORY DATA'!B202,'2010 Census Population'!B:F,5,FALSE))</f>
        <v>1809</v>
      </c>
      <c r="M202" s="162">
        <f t="shared" si="1"/>
        <v>86.712864591639487</v>
      </c>
      <c r="N202" s="127"/>
      <c r="O202" s="122"/>
      <c r="P202" s="122"/>
      <c r="Q202" s="122"/>
      <c r="R202" s="122"/>
      <c r="S202" s="122"/>
      <c r="T202" s="122"/>
      <c r="U202" s="122"/>
      <c r="V202" s="122"/>
      <c r="W202" s="122"/>
      <c r="X202" s="122"/>
      <c r="Y202" s="122"/>
      <c r="Z202" s="122"/>
      <c r="AA202" s="122"/>
      <c r="AB202" s="122"/>
      <c r="AC202" s="122"/>
    </row>
    <row r="203" spans="1:29" s="125" customFormat="1" x14ac:dyDescent="0.25">
      <c r="A203" s="183"/>
      <c r="B203" s="122" t="s">
        <v>262</v>
      </c>
      <c r="C203" s="186">
        <v>6024.935638876861</v>
      </c>
      <c r="D203" s="204">
        <v>1606.762577185749</v>
      </c>
      <c r="E203" s="204">
        <v>165.21599941059031</v>
      </c>
      <c r="F203" s="205">
        <v>11272.390755530478</v>
      </c>
      <c r="G203" s="205">
        <v>1006.7798270855653</v>
      </c>
      <c r="H203" s="204">
        <v>0</v>
      </c>
      <c r="I203" s="204">
        <v>5994.9452059097421</v>
      </c>
      <c r="J203" s="203">
        <v>923.00077806678155</v>
      </c>
      <c r="K203" s="159">
        <f>SUM(Table2[[#This Row],[Residential]:[Energy Supply]])</f>
        <v>26994.030782065765</v>
      </c>
      <c r="L203" s="158">
        <f>IF(VLOOKUP('FIND YOUR GHG INVENTORY DATA'!B203,'2010 Census Population'!B:E,4,FALSE)="1",SUMIFS('2010 Census Population'!F:F,'2010 Census Population'!B:B,'FIND YOUR GHG INVENTORY DATA'!B203),VLOOKUP('FIND YOUR GHG INVENTORY DATA'!B203,'2010 Census Population'!B:F,5,FALSE))</f>
        <v>2085</v>
      </c>
      <c r="M203" s="162">
        <f t="shared" si="1"/>
        <v>12.946777353508761</v>
      </c>
      <c r="N203" s="127"/>
      <c r="O203" s="122"/>
      <c r="P203" s="122"/>
      <c r="Q203" s="122"/>
      <c r="R203" s="122"/>
      <c r="S203" s="122"/>
      <c r="T203" s="122"/>
      <c r="U203" s="122"/>
      <c r="V203" s="122"/>
      <c r="W203" s="122"/>
      <c r="X203" s="122"/>
      <c r="Y203" s="122"/>
      <c r="Z203" s="122"/>
      <c r="AA203" s="122"/>
      <c r="AB203" s="122"/>
      <c r="AC203" s="122"/>
    </row>
    <row r="204" spans="1:29" s="125" customFormat="1" x14ac:dyDescent="0.25">
      <c r="A204" s="183"/>
      <c r="B204" s="122" t="s">
        <v>263</v>
      </c>
      <c r="C204" s="186">
        <v>5479.9062598210267</v>
      </c>
      <c r="D204" s="204">
        <v>539.92172355666912</v>
      </c>
      <c r="E204" s="204">
        <v>3.8582605456832977</v>
      </c>
      <c r="F204" s="205">
        <v>10071.956836394149</v>
      </c>
      <c r="G204" s="205">
        <v>620.48540901916135</v>
      </c>
      <c r="H204" s="204">
        <v>476.96559747529051</v>
      </c>
      <c r="I204" s="204">
        <v>5564.310492105652</v>
      </c>
      <c r="J204" s="126">
        <v>1070.539105880782</v>
      </c>
      <c r="K204" s="159">
        <f>SUM(Table2[[#This Row],[Residential]:[Energy Supply]])</f>
        <v>23827.943684798414</v>
      </c>
      <c r="L204" s="158">
        <f>IF(VLOOKUP('FIND YOUR GHG INVENTORY DATA'!B204,'2010 Census Population'!B:E,4,FALSE)="1",SUMIFS('2010 Census Population'!F:F,'2010 Census Population'!B:B,'FIND YOUR GHG INVENTORY DATA'!B204),VLOOKUP('FIND YOUR GHG INVENTORY DATA'!B204,'2010 Census Population'!B:F,5,FALSE))</f>
        <v>1285</v>
      </c>
      <c r="M204" s="162">
        <f t="shared" si="1"/>
        <v>18.543146836418998</v>
      </c>
      <c r="N204" s="127"/>
      <c r="O204" s="122"/>
      <c r="P204" s="122"/>
      <c r="Q204" s="122"/>
      <c r="R204" s="122"/>
      <c r="S204" s="122"/>
      <c r="T204" s="122"/>
      <c r="U204" s="122"/>
      <c r="V204" s="122"/>
      <c r="W204" s="122"/>
      <c r="X204" s="122"/>
      <c r="Y204" s="122"/>
      <c r="Z204" s="122"/>
      <c r="AA204" s="122"/>
      <c r="AB204" s="122"/>
      <c r="AC204" s="122"/>
    </row>
    <row r="205" spans="1:29" s="125" customFormat="1" x14ac:dyDescent="0.25">
      <c r="A205" s="183"/>
      <c r="B205" s="122" t="s">
        <v>264</v>
      </c>
      <c r="C205" s="186">
        <v>2981.2414253828238</v>
      </c>
      <c r="D205" s="204">
        <v>1167.0377952170631</v>
      </c>
      <c r="E205" s="204">
        <v>7.868124013694251</v>
      </c>
      <c r="F205" s="205">
        <v>5661.5297269904186</v>
      </c>
      <c r="G205" s="205">
        <v>543.70939342846361</v>
      </c>
      <c r="H205" s="204">
        <v>417.94806440247248</v>
      </c>
      <c r="I205" s="204">
        <v>3947.2127874815142</v>
      </c>
      <c r="J205" s="203">
        <v>176.81507120734048</v>
      </c>
      <c r="K205" s="159">
        <f>SUM(Table2[[#This Row],[Residential]:[Energy Supply]])</f>
        <v>14903.362388123789</v>
      </c>
      <c r="L205" s="158">
        <f>IF(VLOOKUP('FIND YOUR GHG INVENTORY DATA'!B205,'2010 Census Population'!B:E,4,FALSE)="1",SUMIFS('2010 Census Population'!F:F,'2010 Census Population'!B:B,'FIND YOUR GHG INVENTORY DATA'!B205),VLOOKUP('FIND YOUR GHG INVENTORY DATA'!B205,'2010 Census Population'!B:F,5,FALSE))</f>
        <v>1126</v>
      </c>
      <c r="M205" s="162">
        <f t="shared" si="1"/>
        <v>13.23566819549182</v>
      </c>
      <c r="N205" s="127"/>
      <c r="O205" s="122"/>
      <c r="P205" s="122"/>
      <c r="Q205" s="122"/>
      <c r="R205" s="122"/>
      <c r="S205" s="122"/>
      <c r="T205" s="122"/>
      <c r="U205" s="122"/>
      <c r="V205" s="122"/>
      <c r="W205" s="122"/>
      <c r="X205" s="122"/>
      <c r="Y205" s="122"/>
      <c r="Z205" s="122"/>
      <c r="AA205" s="122"/>
      <c r="AB205" s="122"/>
      <c r="AC205" s="122"/>
    </row>
    <row r="206" spans="1:29" x14ac:dyDescent="0.25">
      <c r="A206" s="183"/>
      <c r="B206" s="122" t="s">
        <v>265</v>
      </c>
      <c r="C206" s="186">
        <v>2082.8758015378367</v>
      </c>
      <c r="D206" s="204">
        <v>1335.0316420574843</v>
      </c>
      <c r="E206" s="204">
        <v>394.94970597635728</v>
      </c>
      <c r="F206" s="205">
        <v>3127.7480952634037</v>
      </c>
      <c r="G206" s="205">
        <v>239.9854072237535</v>
      </c>
      <c r="H206" s="204">
        <v>184.47618828421741</v>
      </c>
      <c r="I206" s="204">
        <v>0</v>
      </c>
      <c r="J206" s="126">
        <v>373.79449098505575</v>
      </c>
      <c r="K206" s="159">
        <f>SUM(Table2[[#This Row],[Residential]:[Energy Supply]])</f>
        <v>7738.8613313281085</v>
      </c>
      <c r="L206" s="158">
        <f>IF(VLOOKUP('FIND YOUR GHG INVENTORY DATA'!B206,'2010 Census Population'!B:E,4,FALSE)="1",SUMIFS('2010 Census Population'!F:F,'2010 Census Population'!B:B,'FIND YOUR GHG INVENTORY DATA'!B206),VLOOKUP('FIND YOUR GHG INVENTORY DATA'!B206,'2010 Census Population'!B:F,5,FALSE))</f>
        <v>497</v>
      </c>
      <c r="M206" s="162">
        <f t="shared" si="1"/>
        <v>15.571149560016314</v>
      </c>
      <c r="N206" s="161"/>
      <c r="O206" s="132"/>
      <c r="P206" s="132"/>
      <c r="Q206" s="132"/>
      <c r="R206" s="132"/>
      <c r="S206" s="132"/>
      <c r="T206" s="132"/>
      <c r="U206" s="132"/>
      <c r="V206" s="132"/>
      <c r="W206" s="132"/>
      <c r="X206" s="132"/>
      <c r="Y206" s="132"/>
      <c r="Z206" s="132"/>
      <c r="AA206" s="132"/>
      <c r="AB206" s="132"/>
      <c r="AC206" s="132"/>
    </row>
    <row r="207" spans="1:29" x14ac:dyDescent="0.25">
      <c r="A207" s="183"/>
      <c r="B207" s="122" t="s">
        <v>266</v>
      </c>
      <c r="C207" s="186">
        <v>3103.2795750550026</v>
      </c>
      <c r="D207" s="204">
        <v>1212.6503513679231</v>
      </c>
      <c r="E207" s="204">
        <v>0</v>
      </c>
      <c r="F207" s="205">
        <v>5701.3472033918806</v>
      </c>
      <c r="G207" s="205">
        <v>399.3318546761451</v>
      </c>
      <c r="H207" s="204">
        <v>306.96540786931149</v>
      </c>
      <c r="I207" s="204">
        <v>0</v>
      </c>
      <c r="J207" s="203">
        <v>409.40691316514921</v>
      </c>
      <c r="K207" s="159">
        <f>SUM(Table2[[#This Row],[Residential]:[Energy Supply]])</f>
        <v>11132.981305525413</v>
      </c>
      <c r="L207" s="158">
        <f>IF(VLOOKUP('FIND YOUR GHG INVENTORY DATA'!B207,'2010 Census Population'!B:E,4,FALSE)="1",SUMIFS('2010 Census Population'!F:F,'2010 Census Population'!B:B,'FIND YOUR GHG INVENTORY DATA'!B207),VLOOKUP('FIND YOUR GHG INVENTORY DATA'!B207,'2010 Census Population'!B:F,5,FALSE))</f>
        <v>827</v>
      </c>
      <c r="M207" s="162">
        <f t="shared" si="1"/>
        <v>13.461887914782844</v>
      </c>
      <c r="N207" s="161"/>
      <c r="O207" s="132"/>
      <c r="P207" s="132"/>
      <c r="Q207" s="132"/>
      <c r="R207" s="132"/>
      <c r="S207" s="132"/>
      <c r="T207" s="132"/>
      <c r="U207" s="132"/>
      <c r="V207" s="132"/>
      <c r="W207" s="132"/>
      <c r="X207" s="132"/>
      <c r="Y207" s="132"/>
      <c r="Z207" s="132"/>
      <c r="AA207" s="132"/>
      <c r="AB207" s="132"/>
      <c r="AC207" s="132"/>
    </row>
    <row r="208" spans="1:29" x14ac:dyDescent="0.25">
      <c r="A208" s="183"/>
      <c r="B208" s="122" t="s">
        <v>267</v>
      </c>
      <c r="C208" s="186">
        <v>4557.0728486240214</v>
      </c>
      <c r="D208" s="204">
        <v>2452.1535779304345</v>
      </c>
      <c r="E208" s="204">
        <v>1.8837389723041982</v>
      </c>
      <c r="F208" s="205">
        <v>7268.6875094308343</v>
      </c>
      <c r="G208" s="205">
        <v>552.88388585754069</v>
      </c>
      <c r="H208" s="204">
        <v>425.0004740149476</v>
      </c>
      <c r="I208" s="204">
        <v>0</v>
      </c>
      <c r="J208" s="126">
        <v>739.20654002830929</v>
      </c>
      <c r="K208" s="159">
        <f>SUM(Table2[[#This Row],[Residential]:[Energy Supply]])</f>
        <v>15996.888574858391</v>
      </c>
      <c r="L208" s="158">
        <f>IF(VLOOKUP('FIND YOUR GHG INVENTORY DATA'!B208,'2010 Census Population'!B:E,4,FALSE)="1",SUMIFS('2010 Census Population'!F:F,'2010 Census Population'!B:B,'FIND YOUR GHG INVENTORY DATA'!B208),VLOOKUP('FIND YOUR GHG INVENTORY DATA'!B208,'2010 Census Population'!B:F,5,FALSE))</f>
        <v>1145</v>
      </c>
      <c r="M208" s="162">
        <f t="shared" si="1"/>
        <v>13.971081724767153</v>
      </c>
      <c r="N208" s="161"/>
      <c r="O208" s="132"/>
      <c r="P208" s="132"/>
      <c r="Q208" s="132"/>
      <c r="R208" s="132"/>
      <c r="S208" s="132"/>
      <c r="T208" s="132"/>
      <c r="U208" s="132"/>
      <c r="V208" s="132"/>
      <c r="W208" s="132"/>
      <c r="X208" s="132"/>
      <c r="Y208" s="132"/>
      <c r="Z208" s="132"/>
      <c r="AA208" s="132"/>
      <c r="AB208" s="132"/>
      <c r="AC208" s="132"/>
    </row>
    <row r="209" spans="1:29" x14ac:dyDescent="0.25">
      <c r="A209" s="183"/>
      <c r="B209" s="122" t="s">
        <v>268</v>
      </c>
      <c r="C209" s="186">
        <v>3973.7750512111115</v>
      </c>
      <c r="D209" s="204">
        <v>1451.7128755296412</v>
      </c>
      <c r="E209" s="204">
        <v>14.448542984390441</v>
      </c>
      <c r="F209" s="205">
        <v>8129.2962182095007</v>
      </c>
      <c r="G209" s="205">
        <v>651.87183048705674</v>
      </c>
      <c r="H209" s="204">
        <v>501.09226193902117</v>
      </c>
      <c r="I209" s="204">
        <v>5327.4174741216975</v>
      </c>
      <c r="J209" s="203">
        <v>327.77272257357509</v>
      </c>
      <c r="K209" s="159">
        <f>SUM(Table2[[#This Row],[Residential]:[Energy Supply]])</f>
        <v>20377.386977055994</v>
      </c>
      <c r="L209" s="158">
        <f>IF(VLOOKUP('FIND YOUR GHG INVENTORY DATA'!B209,'2010 Census Population'!B:E,4,FALSE)="1",SUMIFS('2010 Census Population'!F:F,'2010 Census Population'!B:B,'FIND YOUR GHG INVENTORY DATA'!B209),VLOOKUP('FIND YOUR GHG INVENTORY DATA'!B209,'2010 Census Population'!B:F,5,FALSE))</f>
        <v>1350</v>
      </c>
      <c r="M209" s="162">
        <f t="shared" si="1"/>
        <v>15.094360723745181</v>
      </c>
      <c r="N209" s="161"/>
      <c r="O209" s="132"/>
      <c r="P209" s="132"/>
      <c r="Q209" s="132"/>
      <c r="R209" s="132"/>
      <c r="S209" s="132"/>
      <c r="T209" s="132"/>
      <c r="U209" s="132"/>
      <c r="V209" s="132"/>
      <c r="W209" s="132"/>
      <c r="X209" s="132"/>
      <c r="Y209" s="132"/>
      <c r="Z209" s="132"/>
      <c r="AA209" s="132"/>
      <c r="AB209" s="132"/>
      <c r="AC209" s="132"/>
    </row>
    <row r="210" spans="1:29" x14ac:dyDescent="0.25">
      <c r="A210" s="183"/>
      <c r="B210" s="122" t="s">
        <v>269</v>
      </c>
      <c r="C210" s="186">
        <v>3220.1587079753253</v>
      </c>
      <c r="D210" s="204">
        <v>1447.381332622605</v>
      </c>
      <c r="E210" s="204">
        <v>3.1154936630582672</v>
      </c>
      <c r="F210" s="205">
        <v>5936.6304853862666</v>
      </c>
      <c r="G210" s="205">
        <v>623.38261715465944</v>
      </c>
      <c r="H210" s="204">
        <v>479.19267419501949</v>
      </c>
      <c r="I210" s="204">
        <v>14025.673804347878</v>
      </c>
      <c r="J210" s="126">
        <v>414.33481562455728</v>
      </c>
      <c r="K210" s="159">
        <f>SUM(Table2[[#This Row],[Residential]:[Energy Supply]])</f>
        <v>26149.869930969369</v>
      </c>
      <c r="L210" s="158">
        <f>IF(VLOOKUP('FIND YOUR GHG INVENTORY DATA'!B210,'2010 Census Population'!B:E,4,FALSE)="1",SUMIFS('2010 Census Population'!F:F,'2010 Census Population'!B:B,'FIND YOUR GHG INVENTORY DATA'!B210),VLOOKUP('FIND YOUR GHG INVENTORY DATA'!B210,'2010 Census Population'!B:F,5,FALSE))</f>
        <v>1291</v>
      </c>
      <c r="M210" s="162">
        <f t="shared" si="1"/>
        <v>20.255515051099433</v>
      </c>
      <c r="N210" s="161"/>
      <c r="O210" s="132"/>
      <c r="P210" s="132"/>
      <c r="Q210" s="132"/>
      <c r="R210" s="132"/>
      <c r="S210" s="132"/>
      <c r="T210" s="132"/>
      <c r="U210" s="132"/>
      <c r="V210" s="132"/>
      <c r="W210" s="132"/>
      <c r="X210" s="132"/>
      <c r="Y210" s="132"/>
      <c r="Z210" s="132"/>
      <c r="AA210" s="132"/>
      <c r="AB210" s="132"/>
      <c r="AC210" s="132"/>
    </row>
    <row r="211" spans="1:29" x14ac:dyDescent="0.25">
      <c r="A211" s="183"/>
      <c r="B211" s="122" t="s">
        <v>270</v>
      </c>
      <c r="C211" s="186">
        <v>5142.0990823343072</v>
      </c>
      <c r="D211" s="204">
        <v>1776.6805020242703</v>
      </c>
      <c r="E211" s="204">
        <v>24.078526947007152</v>
      </c>
      <c r="F211" s="205">
        <v>8520.2417323186801</v>
      </c>
      <c r="G211" s="205">
        <v>711.26459726476628</v>
      </c>
      <c r="H211" s="204">
        <v>546.74733469346529</v>
      </c>
      <c r="I211" s="204">
        <v>4952.6889902221901</v>
      </c>
      <c r="J211" s="203">
        <v>464.79297859009887</v>
      </c>
      <c r="K211" s="159">
        <f>SUM(Table2[[#This Row],[Residential]:[Energy Supply]])</f>
        <v>22138.593744394784</v>
      </c>
      <c r="L211" s="158">
        <f>IF(VLOOKUP('FIND YOUR GHG INVENTORY DATA'!B211,'2010 Census Population'!B:E,4,FALSE)="1",SUMIFS('2010 Census Population'!F:F,'2010 Census Population'!B:B,'FIND YOUR GHG INVENTORY DATA'!B211),VLOOKUP('FIND YOUR GHG INVENTORY DATA'!B211,'2010 Census Population'!B:F,5,FALSE))</f>
        <v>1473</v>
      </c>
      <c r="M211" s="162">
        <f t="shared" si="1"/>
        <v>15.029595210043981</v>
      </c>
      <c r="N211" s="161"/>
      <c r="O211" s="132"/>
      <c r="P211" s="132"/>
      <c r="Q211" s="132"/>
      <c r="R211" s="132"/>
      <c r="S211" s="132"/>
      <c r="T211" s="132"/>
      <c r="U211" s="132"/>
      <c r="V211" s="132"/>
      <c r="W211" s="132"/>
      <c r="X211" s="132"/>
      <c r="Y211" s="132"/>
      <c r="Z211" s="132"/>
      <c r="AA211" s="132"/>
      <c r="AB211" s="132"/>
      <c r="AC211" s="132"/>
    </row>
    <row r="212" spans="1:29" x14ac:dyDescent="0.25">
      <c r="A212" s="183"/>
      <c r="B212" s="122" t="s">
        <v>271</v>
      </c>
      <c r="C212" s="186">
        <v>8817.9580067831394</v>
      </c>
      <c r="D212" s="204">
        <v>3784.0390016262777</v>
      </c>
      <c r="E212" s="204">
        <v>2290.5232730520147</v>
      </c>
      <c r="F212" s="205">
        <v>14961.271135677825</v>
      </c>
      <c r="G212" s="205">
        <v>1131.3597769119806</v>
      </c>
      <c r="H212" s="204">
        <v>869.67345905416778</v>
      </c>
      <c r="I212" s="204">
        <v>3213.4943464733301</v>
      </c>
      <c r="J212" s="126">
        <v>1072.6720418304233</v>
      </c>
      <c r="K212" s="159">
        <f>SUM(Table2[[#This Row],[Residential]:[Energy Supply]])</f>
        <v>36140.991041409157</v>
      </c>
      <c r="L212" s="158">
        <f>IF(VLOOKUP('FIND YOUR GHG INVENTORY DATA'!B212,'2010 Census Population'!B:E,4,FALSE)="1",SUMIFS('2010 Census Population'!F:F,'2010 Census Population'!B:B,'FIND YOUR GHG INVENTORY DATA'!B212),VLOOKUP('FIND YOUR GHG INVENTORY DATA'!B212,'2010 Census Population'!B:F,5,FALSE))</f>
        <v>2343</v>
      </c>
      <c r="M212" s="162">
        <f t="shared" si="1"/>
        <v>15.425092207174202</v>
      </c>
      <c r="N212" s="161"/>
      <c r="O212" s="132"/>
      <c r="P212" s="132"/>
      <c r="Q212" s="132"/>
      <c r="R212" s="132"/>
      <c r="S212" s="132"/>
      <c r="T212" s="132"/>
      <c r="U212" s="132"/>
      <c r="V212" s="132"/>
      <c r="W212" s="132"/>
      <c r="X212" s="132"/>
      <c r="Y212" s="132"/>
      <c r="Z212" s="132"/>
      <c r="AA212" s="132"/>
      <c r="AB212" s="132"/>
      <c r="AC212" s="132"/>
    </row>
    <row r="213" spans="1:29" x14ac:dyDescent="0.25">
      <c r="A213" s="183"/>
      <c r="B213" s="122" t="s">
        <v>272</v>
      </c>
      <c r="C213" s="186">
        <v>12407.430271556921</v>
      </c>
      <c r="D213" s="204">
        <v>5131.9854863526252</v>
      </c>
      <c r="E213" s="204">
        <v>5374.6652578418771</v>
      </c>
      <c r="F213" s="205">
        <v>26145.198316090613</v>
      </c>
      <c r="G213" s="205">
        <v>1980.7246286354862</v>
      </c>
      <c r="H213" s="204">
        <v>1522.578117388048</v>
      </c>
      <c r="I213" s="204">
        <v>11185.373142586006</v>
      </c>
      <c r="J213" s="203">
        <v>1785.8185346066832</v>
      </c>
      <c r="K213" s="159">
        <f>SUM(Table2[[#This Row],[Residential]:[Energy Supply]])</f>
        <v>65533.773755058261</v>
      </c>
      <c r="L213" s="158">
        <f>IF(VLOOKUP('FIND YOUR GHG INVENTORY DATA'!B213,'2010 Census Population'!B:E,4,FALSE)="1",SUMIFS('2010 Census Population'!F:F,'2010 Census Population'!B:B,'FIND YOUR GHG INVENTORY DATA'!B213),VLOOKUP('FIND YOUR GHG INVENTORY DATA'!B213,'2010 Census Population'!B:F,5,FALSE))</f>
        <v>4102</v>
      </c>
      <c r="M213" s="162">
        <f t="shared" si="1"/>
        <v>15.976054060228732</v>
      </c>
      <c r="N213" s="161"/>
      <c r="O213" s="132"/>
      <c r="P213" s="132"/>
      <c r="Q213" s="132"/>
      <c r="R213" s="132"/>
      <c r="S213" s="132"/>
      <c r="T213" s="132"/>
      <c r="U213" s="132"/>
      <c r="V213" s="132"/>
      <c r="W213" s="132"/>
      <c r="X213" s="132"/>
      <c r="Y213" s="132"/>
      <c r="Z213" s="132"/>
      <c r="AA213" s="132"/>
      <c r="AB213" s="132"/>
      <c r="AC213" s="132"/>
    </row>
    <row r="214" spans="1:29" x14ac:dyDescent="0.25">
      <c r="A214" s="183"/>
      <c r="B214" s="122" t="s">
        <v>273</v>
      </c>
      <c r="C214" s="186">
        <v>5705.2426521481648</v>
      </c>
      <c r="D214" s="204">
        <v>1722.2377226778622</v>
      </c>
      <c r="E214" s="204">
        <v>2352.441122701613</v>
      </c>
      <c r="F214" s="205">
        <v>11320.792417864475</v>
      </c>
      <c r="G214" s="205">
        <v>900.54886211730422</v>
      </c>
      <c r="H214" s="204">
        <v>692.24968038242548</v>
      </c>
      <c r="I214" s="204">
        <v>0</v>
      </c>
      <c r="J214" s="126">
        <v>968.32858972581073</v>
      </c>
      <c r="K214" s="159">
        <f>SUM(Table2[[#This Row],[Residential]:[Energy Supply]])</f>
        <v>23661.841047617654</v>
      </c>
      <c r="L214" s="158">
        <f>IF(VLOOKUP('FIND YOUR GHG INVENTORY DATA'!B214,'2010 Census Population'!B:E,4,FALSE)="1",SUMIFS('2010 Census Population'!F:F,'2010 Census Population'!B:B,'FIND YOUR GHG INVENTORY DATA'!B214),VLOOKUP('FIND YOUR GHG INVENTORY DATA'!B214,'2010 Census Population'!B:F,5,FALSE))</f>
        <v>1865</v>
      </c>
      <c r="M214" s="162">
        <f t="shared" si="1"/>
        <v>12.687314234647536</v>
      </c>
      <c r="N214" s="161"/>
      <c r="O214" s="132"/>
      <c r="P214" s="132"/>
      <c r="Q214" s="132"/>
      <c r="R214" s="132"/>
      <c r="S214" s="132"/>
      <c r="T214" s="132"/>
      <c r="U214" s="132"/>
      <c r="V214" s="132"/>
      <c r="W214" s="132"/>
      <c r="X214" s="132"/>
      <c r="Y214" s="132"/>
      <c r="Z214" s="132"/>
      <c r="AA214" s="132"/>
      <c r="AB214" s="132"/>
      <c r="AC214" s="132"/>
    </row>
    <row r="215" spans="1:29" x14ac:dyDescent="0.25">
      <c r="A215" s="183"/>
      <c r="B215" s="122" t="s">
        <v>274</v>
      </c>
      <c r="C215" s="186">
        <v>4448.0101751573429</v>
      </c>
      <c r="D215" s="204">
        <v>531.49977353452914</v>
      </c>
      <c r="E215" s="204">
        <v>29.168876812583072</v>
      </c>
      <c r="F215" s="205">
        <v>6538.9235795735885</v>
      </c>
      <c r="G215" s="205">
        <v>502.66561150890817</v>
      </c>
      <c r="H215" s="204">
        <v>386.39781087297854</v>
      </c>
      <c r="I215" s="204">
        <v>3075.9668940792317</v>
      </c>
      <c r="J215" s="203">
        <v>345.07697214217865</v>
      </c>
      <c r="K215" s="159">
        <f>SUM(Table2[[#This Row],[Residential]:[Energy Supply]])</f>
        <v>15857.70969368134</v>
      </c>
      <c r="L215" s="158">
        <f>IF(VLOOKUP('FIND YOUR GHG INVENTORY DATA'!B215,'2010 Census Population'!B:E,4,FALSE)="1",SUMIFS('2010 Census Population'!F:F,'2010 Census Population'!B:B,'FIND YOUR GHG INVENTORY DATA'!B215),VLOOKUP('FIND YOUR GHG INVENTORY DATA'!B215,'2010 Census Population'!B:F,5,FALSE))</f>
        <v>1041</v>
      </c>
      <c r="M215" s="162">
        <f t="shared" si="1"/>
        <v>15.233150522268337</v>
      </c>
      <c r="N215" s="161"/>
      <c r="O215" s="132"/>
      <c r="P215" s="132"/>
      <c r="Q215" s="132"/>
      <c r="R215" s="132"/>
      <c r="S215" s="132"/>
      <c r="T215" s="132"/>
      <c r="U215" s="132"/>
      <c r="V215" s="132"/>
      <c r="W215" s="132"/>
      <c r="X215" s="132"/>
      <c r="Y215" s="132"/>
      <c r="Z215" s="132"/>
      <c r="AA215" s="132"/>
      <c r="AB215" s="132"/>
      <c r="AC215" s="132"/>
    </row>
    <row r="216" spans="1:29" x14ac:dyDescent="0.25">
      <c r="A216" s="183"/>
      <c r="B216" s="122" t="s">
        <v>275</v>
      </c>
      <c r="C216" s="186">
        <v>1017.0371629302277</v>
      </c>
      <c r="D216" s="204">
        <v>438.99668647180755</v>
      </c>
      <c r="E216" s="204">
        <v>6.3447703711074279</v>
      </c>
      <c r="F216" s="205">
        <v>1840.0393220881344</v>
      </c>
      <c r="G216" s="205">
        <v>150.65482304589756</v>
      </c>
      <c r="H216" s="204">
        <v>115.80798942590711</v>
      </c>
      <c r="I216" s="204">
        <v>5483.1956448435867</v>
      </c>
      <c r="J216" s="126">
        <v>15086.055403355895</v>
      </c>
      <c r="K216" s="159">
        <f>SUM(Table2[[#This Row],[Residential]:[Energy Supply]])</f>
        <v>24138.131802532564</v>
      </c>
      <c r="L216" s="158">
        <f>IF(VLOOKUP('FIND YOUR GHG INVENTORY DATA'!B216,'2010 Census Population'!B:E,4,FALSE)="1",SUMIFS('2010 Census Population'!F:F,'2010 Census Population'!B:B,'FIND YOUR GHG INVENTORY DATA'!B216),VLOOKUP('FIND YOUR GHG INVENTORY DATA'!B216,'2010 Census Population'!B:F,5,FALSE))</f>
        <v>312</v>
      </c>
      <c r="M216" s="162">
        <f t="shared" si="1"/>
        <v>77.365807059399245</v>
      </c>
      <c r="N216" s="161"/>
      <c r="O216" s="132"/>
      <c r="P216" s="132"/>
      <c r="Q216" s="132"/>
      <c r="R216" s="132"/>
      <c r="S216" s="132"/>
      <c r="T216" s="132"/>
      <c r="U216" s="132"/>
      <c r="V216" s="132"/>
      <c r="W216" s="132"/>
      <c r="X216" s="132"/>
      <c r="Y216" s="132"/>
      <c r="Z216" s="132"/>
      <c r="AA216" s="132"/>
      <c r="AB216" s="132"/>
      <c r="AC216" s="132"/>
    </row>
    <row r="217" spans="1:29" x14ac:dyDescent="0.25">
      <c r="A217" s="183"/>
      <c r="B217" s="122" t="s">
        <v>276</v>
      </c>
      <c r="C217" s="186">
        <v>3467.5931428467866</v>
      </c>
      <c r="D217" s="204">
        <v>1177.9421712423007</v>
      </c>
      <c r="E217" s="204">
        <v>0</v>
      </c>
      <c r="F217" s="205">
        <v>6331.7208717721614</v>
      </c>
      <c r="G217" s="205">
        <v>608.41370845458619</v>
      </c>
      <c r="H217" s="204">
        <v>467.68611114308641</v>
      </c>
      <c r="I217" s="204">
        <v>6854.8100414728979</v>
      </c>
      <c r="J217" s="203">
        <v>199.11270011279933</v>
      </c>
      <c r="K217" s="159">
        <f>SUM(Table2[[#This Row],[Residential]:[Energy Supply]])</f>
        <v>19107.27874704462</v>
      </c>
      <c r="L217" s="158">
        <f>IF(VLOOKUP('FIND YOUR GHG INVENTORY DATA'!B217,'2010 Census Population'!B:E,4,FALSE)="1",SUMIFS('2010 Census Population'!F:F,'2010 Census Population'!B:B,'FIND YOUR GHG INVENTORY DATA'!B217),VLOOKUP('FIND YOUR GHG INVENTORY DATA'!B217,'2010 Census Population'!B:F,5,FALSE))</f>
        <v>1260</v>
      </c>
      <c r="M217" s="162">
        <f t="shared" si="1"/>
        <v>15.164506942098905</v>
      </c>
      <c r="N217" s="161"/>
      <c r="O217" s="132"/>
      <c r="P217" s="132"/>
      <c r="Q217" s="132"/>
      <c r="R217" s="132"/>
      <c r="S217" s="132"/>
      <c r="T217" s="132"/>
      <c r="U217" s="132"/>
      <c r="V217" s="132"/>
      <c r="W217" s="132"/>
      <c r="X217" s="132"/>
      <c r="Y217" s="132"/>
      <c r="Z217" s="132"/>
      <c r="AA217" s="132"/>
      <c r="AB217" s="132"/>
      <c r="AC217" s="132"/>
    </row>
    <row r="218" spans="1:29" x14ac:dyDescent="0.25">
      <c r="A218" s="183"/>
      <c r="B218" s="122" t="s">
        <v>277</v>
      </c>
      <c r="C218" s="186">
        <v>5524.0167946482625</v>
      </c>
      <c r="D218" s="186">
        <v>2269.83123047967</v>
      </c>
      <c r="E218" s="186">
        <v>56.129179281782037</v>
      </c>
      <c r="F218" s="186">
        <v>10114.100327696506</v>
      </c>
      <c r="G218" s="186">
        <v>830.05013082018559</v>
      </c>
      <c r="H218" s="186">
        <v>638.05748020235364</v>
      </c>
      <c r="I218" s="186">
        <v>7743.7877587952571</v>
      </c>
      <c r="J218" s="126">
        <v>562.76155028721655</v>
      </c>
      <c r="K218" s="159">
        <f>SUM(Table2[[#This Row],[Residential]:[Energy Supply]])</f>
        <v>27738.734452211236</v>
      </c>
      <c r="L218" s="158">
        <f>IF(VLOOKUP('FIND YOUR GHG INVENTORY DATA'!B218,'2010 Census Population'!B:E,4,FALSE)="1",SUMIFS('2010 Census Population'!F:F,'2010 Census Population'!B:B,'FIND YOUR GHG INVENTORY DATA'!B218),VLOOKUP('FIND YOUR GHG INVENTORY DATA'!B218,'2010 Census Population'!B:F,5,FALSE))</f>
        <v>1719</v>
      </c>
      <c r="M218" s="215">
        <f t="shared" si="1"/>
        <v>16.13655290995418</v>
      </c>
      <c r="N218" s="161"/>
      <c r="O218" s="132"/>
      <c r="P218" s="132"/>
      <c r="Q218" s="132"/>
      <c r="R218" s="132"/>
      <c r="S218" s="132"/>
      <c r="T218" s="132"/>
      <c r="U218" s="132"/>
      <c r="V218" s="132"/>
      <c r="W218" s="132"/>
      <c r="X218" s="132"/>
      <c r="Y218" s="132"/>
      <c r="Z218" s="132"/>
      <c r="AA218" s="132"/>
      <c r="AB218" s="132"/>
      <c r="AC218" s="132"/>
    </row>
    <row r="219" spans="1:29" x14ac:dyDescent="0.25">
      <c r="A219" s="183"/>
      <c r="B219" s="123" t="s">
        <v>278</v>
      </c>
      <c r="C219" s="158">
        <f>'Tioga Roll Up'!$D$15</f>
        <v>161955.92850159781</v>
      </c>
      <c r="D219" s="158">
        <f>'Tioga Roll Up'!$D$23</f>
        <v>71413.405374144553</v>
      </c>
      <c r="E219" s="158">
        <f>'Tioga Roll Up'!$D$31</f>
        <v>44632.346874047333</v>
      </c>
      <c r="F219" s="158">
        <f>'Tioga Roll Up'!$D$57</f>
        <v>314331.0018382147</v>
      </c>
      <c r="G219" s="158">
        <f>'Tioga Roll Up'!$D$71</f>
        <v>21001.015740856034</v>
      </c>
      <c r="H219" s="158">
        <f>'Tioga Roll Up'!$D$45</f>
        <v>18976.549549357376</v>
      </c>
      <c r="I219" s="158">
        <f>'Tioga Roll Up'!$D$76</f>
        <v>60525.819770928356</v>
      </c>
      <c r="J219" s="176">
        <f>'Tioga Roll Up'!$D$40</f>
        <v>16245.682127943264</v>
      </c>
      <c r="K219" s="159">
        <f>SUM(Table2[[#This Row],[Residential]:[Energy Supply]])</f>
        <v>709081.74977708946</v>
      </c>
      <c r="L219" s="158">
        <f>IF(VLOOKUP('FIND YOUR GHG INVENTORY DATA'!B219,'2010 Census Population'!B:E,4,FALSE)="1",SUMIFS('2010 Census Population'!F:F,'2010 Census Population'!B:B,'FIND YOUR GHG INVENTORY DATA'!B219),VLOOKUP('FIND YOUR GHG INVENTORY DATA'!B219,'2010 Census Population'!B:F,5,FALSE))</f>
        <v>51125</v>
      </c>
      <c r="M219" s="166">
        <f t="shared" si="1"/>
        <v>13.86956967779148</v>
      </c>
      <c r="N219" s="161"/>
      <c r="O219" s="132"/>
      <c r="P219" s="132"/>
      <c r="Q219" s="132"/>
      <c r="R219" s="132"/>
      <c r="S219" s="132"/>
      <c r="T219" s="132"/>
      <c r="U219" s="132"/>
      <c r="V219" s="132"/>
      <c r="W219" s="132"/>
      <c r="X219" s="132"/>
      <c r="Y219" s="132"/>
      <c r="Z219" s="132"/>
      <c r="AA219" s="132"/>
      <c r="AB219" s="132"/>
      <c r="AC219" s="132"/>
    </row>
    <row r="220" spans="1:29" x14ac:dyDescent="0.25">
      <c r="A220" s="183"/>
      <c r="B220" s="122" t="s">
        <v>279</v>
      </c>
      <c r="C220" s="186">
        <v>27531.628336004847</v>
      </c>
      <c r="D220" s="186">
        <v>8532.5546074800677</v>
      </c>
      <c r="E220" s="186">
        <v>4173.5306673482737</v>
      </c>
      <c r="F220" s="186">
        <v>51503.471166865733</v>
      </c>
      <c r="G220" s="186">
        <v>3638.6698764303715</v>
      </c>
      <c r="H220" s="186">
        <v>3287.907597226555</v>
      </c>
      <c r="I220" s="186">
        <v>5396.2712147610864</v>
      </c>
      <c r="J220" s="208">
        <v>2656.467312837709</v>
      </c>
      <c r="K220" s="159">
        <f>SUM(Table2[[#This Row],[Residential]:[Energy Supply]])</f>
        <v>106720.50077895464</v>
      </c>
      <c r="L220" s="158">
        <f>IF(VLOOKUP('FIND YOUR GHG INVENTORY DATA'!B220,'2010 Census Population'!B:E,4,FALSE)="1",SUMIFS('2010 Census Population'!F:F,'2010 Census Population'!B:B,'FIND YOUR GHG INVENTORY DATA'!B220),VLOOKUP('FIND YOUR GHG INVENTORY DATA'!B220,'2010 Census Population'!B:F,5,FALSE))</f>
        <v>8858</v>
      </c>
      <c r="M220" s="162">
        <f t="shared" si="1"/>
        <v>12.047922869604271</v>
      </c>
      <c r="N220" s="161"/>
      <c r="O220" s="132"/>
      <c r="P220" s="132"/>
      <c r="Q220" s="132"/>
      <c r="R220" s="132"/>
      <c r="S220" s="132"/>
      <c r="T220" s="132"/>
      <c r="U220" s="132"/>
      <c r="V220" s="132"/>
      <c r="W220" s="132"/>
      <c r="X220" s="132"/>
      <c r="Y220" s="132"/>
      <c r="Z220" s="132"/>
      <c r="AA220" s="132"/>
      <c r="AB220" s="132"/>
      <c r="AC220" s="132"/>
    </row>
    <row r="221" spans="1:29" x14ac:dyDescent="0.25">
      <c r="A221" s="183"/>
      <c r="B221" s="132" t="s">
        <v>280</v>
      </c>
      <c r="C221" s="186">
        <v>4055.3679505351956</v>
      </c>
      <c r="D221" s="209">
        <v>1005.4494751583575</v>
      </c>
      <c r="E221" s="209">
        <v>90.260601118720444</v>
      </c>
      <c r="F221" s="210">
        <v>7120.4323940353397</v>
      </c>
      <c r="G221" s="210">
        <v>580.01827337092845</v>
      </c>
      <c r="H221" s="209">
        <v>524.10538804288728</v>
      </c>
      <c r="I221" s="209">
        <v>6061.487505025164</v>
      </c>
      <c r="J221" s="211">
        <v>164.53375429397207</v>
      </c>
      <c r="K221" s="159">
        <f>SUM(Table2[[#This Row],[Residential]:[Energy Supply]])</f>
        <v>19601.655341580565</v>
      </c>
      <c r="L221" s="158">
        <f>IF(VLOOKUP('FIND YOUR GHG INVENTORY DATA'!B221,'2010 Census Population'!B:E,4,FALSE)="1",SUMIFS('2010 Census Population'!F:F,'2010 Census Population'!B:B,'FIND YOUR GHG INVENTORY DATA'!B221),VLOOKUP('FIND YOUR GHG INVENTORY DATA'!B221,'2010 Census Population'!B:F,5,FALSE))</f>
        <v>1412</v>
      </c>
      <c r="M221" s="216">
        <f t="shared" si="1"/>
        <v>13.882192168258189</v>
      </c>
      <c r="N221" s="161"/>
      <c r="O221" s="132"/>
      <c r="P221" s="132"/>
      <c r="Q221" s="132"/>
      <c r="R221" s="132"/>
      <c r="S221" s="132"/>
      <c r="T221" s="132"/>
      <c r="U221" s="132"/>
      <c r="V221" s="132"/>
      <c r="W221" s="132"/>
      <c r="X221" s="132"/>
      <c r="Y221" s="132"/>
      <c r="Z221" s="132"/>
      <c r="AA221" s="132"/>
      <c r="AB221" s="132"/>
      <c r="AC221" s="132"/>
    </row>
    <row r="222" spans="1:29" x14ac:dyDescent="0.25">
      <c r="A222" s="183"/>
      <c r="B222" s="132" t="s">
        <v>281</v>
      </c>
      <c r="C222" s="186">
        <v>18082.043167915155</v>
      </c>
      <c r="D222" s="209">
        <v>5053.5979516633652</v>
      </c>
      <c r="E222" s="209">
        <v>661.09905817953563</v>
      </c>
      <c r="F222" s="210">
        <v>30739.72758372486</v>
      </c>
      <c r="G222" s="210">
        <v>2179.1763032810022</v>
      </c>
      <c r="H222" s="209">
        <v>1969.106999693709</v>
      </c>
      <c r="I222" s="209">
        <v>10913.488373263324</v>
      </c>
      <c r="J222" s="211">
        <v>1145.8637113756599</v>
      </c>
      <c r="K222" s="159">
        <f>SUM(Table2[[#This Row],[Residential]:[Energy Supply]])</f>
        <v>70744.103149096598</v>
      </c>
      <c r="L222" s="158">
        <f>IF(VLOOKUP('FIND YOUR GHG INVENTORY DATA'!B222,'2010 Census Population'!B:E,4,FALSE)="1",SUMIFS('2010 Census Population'!F:F,'2010 Census Population'!B:B,'FIND YOUR GHG INVENTORY DATA'!B222),VLOOKUP('FIND YOUR GHG INVENTORY DATA'!B222,'2010 Census Population'!B:F,5,FALSE))</f>
        <v>5305</v>
      </c>
      <c r="M222" s="216">
        <f t="shared" si="1"/>
        <v>13.335363458830649</v>
      </c>
      <c r="N222" s="161"/>
      <c r="O222" s="132"/>
      <c r="P222" s="132"/>
      <c r="Q222" s="132"/>
      <c r="R222" s="132"/>
      <c r="S222" s="132"/>
      <c r="T222" s="132"/>
      <c r="U222" s="132"/>
      <c r="V222" s="132"/>
      <c r="W222" s="132"/>
      <c r="X222" s="132"/>
      <c r="Y222" s="132"/>
      <c r="Z222" s="132"/>
      <c r="AA222" s="132"/>
      <c r="AB222" s="132"/>
      <c r="AC222" s="132"/>
    </row>
    <row r="223" spans="1:29" x14ac:dyDescent="0.25">
      <c r="A223" s="183"/>
      <c r="B223" s="132" t="s">
        <v>282</v>
      </c>
      <c r="C223" s="186">
        <v>3299.659350551985</v>
      </c>
      <c r="D223" s="209">
        <v>1797.4290973793647</v>
      </c>
      <c r="E223" s="209">
        <v>0</v>
      </c>
      <c r="F223" s="210">
        <v>4242.7893110087471</v>
      </c>
      <c r="G223" s="210">
        <v>349.57191971576498</v>
      </c>
      <c r="H223" s="209">
        <v>315.87371474822743</v>
      </c>
      <c r="I223" s="209">
        <v>0</v>
      </c>
      <c r="J223" s="211">
        <v>435.85446114940936</v>
      </c>
      <c r="K223" s="159">
        <f>SUM(Table2[[#This Row],[Residential]:[Energy Supply]])</f>
        <v>10441.177854553498</v>
      </c>
      <c r="L223" s="158">
        <f>IF(VLOOKUP('FIND YOUR GHG INVENTORY DATA'!B223,'2010 Census Population'!B:E,4,FALSE)="1",SUMIFS('2010 Census Population'!F:F,'2010 Census Population'!B:B,'FIND YOUR GHG INVENTORY DATA'!B223),VLOOKUP('FIND YOUR GHG INVENTORY DATA'!B223,'2010 Census Population'!B:F,5,FALSE))</f>
        <v>851</v>
      </c>
      <c r="M223" s="216">
        <f t="shared" si="1"/>
        <v>12.269304176913629</v>
      </c>
      <c r="N223" s="161"/>
      <c r="O223" s="132"/>
      <c r="P223" s="132"/>
      <c r="Q223" s="132"/>
      <c r="R223" s="132"/>
      <c r="S223" s="132"/>
      <c r="T223" s="132"/>
      <c r="U223" s="132"/>
      <c r="V223" s="132"/>
      <c r="W223" s="132"/>
      <c r="X223" s="132"/>
      <c r="Y223" s="132"/>
      <c r="Z223" s="132"/>
      <c r="AA223" s="132"/>
      <c r="AB223" s="132"/>
      <c r="AC223" s="132"/>
    </row>
    <row r="224" spans="1:29" x14ac:dyDescent="0.25">
      <c r="A224" s="183"/>
      <c r="B224" s="132" t="s">
        <v>283</v>
      </c>
      <c r="C224" s="186">
        <v>11360.678409485718</v>
      </c>
      <c r="D224" s="209">
        <v>4132.3945130743377</v>
      </c>
      <c r="E224" s="209">
        <v>0</v>
      </c>
      <c r="F224" s="210">
        <v>21645.339219452508</v>
      </c>
      <c r="G224" s="210">
        <v>1620.929254052184</v>
      </c>
      <c r="H224" s="209">
        <v>1464.6741226750944</v>
      </c>
      <c r="I224" s="209">
        <v>8658.5221972683175</v>
      </c>
      <c r="J224" s="211">
        <v>524.77591691319299</v>
      </c>
      <c r="K224" s="159">
        <f>SUM(Table2[[#This Row],[Residential]:[Energy Supply]])</f>
        <v>49407.313632921345</v>
      </c>
      <c r="L224" s="158">
        <f>IF(VLOOKUP('FIND YOUR GHG INVENTORY DATA'!B224,'2010 Census Population'!B:E,4,FALSE)="1",SUMIFS('2010 Census Population'!F:F,'2010 Census Population'!B:B,'FIND YOUR GHG INVENTORY DATA'!B224),VLOOKUP('FIND YOUR GHG INVENTORY DATA'!B224,'2010 Census Population'!B:F,5,FALSE))</f>
        <v>3946</v>
      </c>
      <c r="M224" s="216">
        <f t="shared" si="1"/>
        <v>12.520860018479814</v>
      </c>
      <c r="N224" s="161"/>
      <c r="O224" s="132"/>
      <c r="P224" s="132"/>
      <c r="Q224" s="132"/>
      <c r="R224" s="132"/>
      <c r="S224" s="132"/>
      <c r="T224" s="132"/>
      <c r="U224" s="132"/>
      <c r="V224" s="132"/>
      <c r="W224" s="132"/>
      <c r="X224" s="132"/>
      <c r="Y224" s="132"/>
      <c r="Z224" s="132"/>
      <c r="AA224" s="132"/>
      <c r="AB224" s="132"/>
      <c r="AC224" s="132"/>
    </row>
    <row r="225" spans="1:30" x14ac:dyDescent="0.25">
      <c r="A225" s="183"/>
      <c r="B225" s="132" t="s">
        <v>284</v>
      </c>
      <c r="C225" s="186">
        <v>3423.2444039219895</v>
      </c>
      <c r="D225" s="209">
        <v>1955.587805627767</v>
      </c>
      <c r="E225" s="209">
        <v>0</v>
      </c>
      <c r="F225" s="210">
        <v>6133.9282476594672</v>
      </c>
      <c r="G225" s="210">
        <v>409.54548056006774</v>
      </c>
      <c r="H225" s="209">
        <v>370.06591492829932</v>
      </c>
      <c r="I225" s="209">
        <v>0</v>
      </c>
      <c r="J225" s="211">
        <v>199.95759367808361</v>
      </c>
      <c r="K225" s="159">
        <f>SUM(Table2[[#This Row],[Residential]:[Energy Supply]])</f>
        <v>12492.329446375676</v>
      </c>
      <c r="L225" s="158">
        <f>IF(VLOOKUP('FIND YOUR GHG INVENTORY DATA'!B225,'2010 Census Population'!B:E,4,FALSE)="1",SUMIFS('2010 Census Population'!F:F,'2010 Census Population'!B:B,'FIND YOUR GHG INVENTORY DATA'!B225),VLOOKUP('FIND YOUR GHG INVENTORY DATA'!B225,'2010 Census Population'!B:F,5,FALSE))</f>
        <v>997</v>
      </c>
      <c r="M225" s="216">
        <f t="shared" si="1"/>
        <v>12.529919203987639</v>
      </c>
      <c r="N225" s="161"/>
      <c r="O225" s="132"/>
      <c r="P225" s="132"/>
      <c r="Q225" s="132"/>
      <c r="R225" s="132"/>
      <c r="S225" s="132"/>
      <c r="T225" s="132"/>
      <c r="U225" s="132"/>
      <c r="V225" s="132"/>
      <c r="W225" s="132"/>
      <c r="X225" s="132"/>
      <c r="Y225" s="132"/>
      <c r="Z225" s="132"/>
      <c r="AA225" s="132"/>
      <c r="AB225" s="132"/>
      <c r="AC225" s="132"/>
    </row>
    <row r="226" spans="1:30" x14ac:dyDescent="0.25">
      <c r="A226" s="183"/>
      <c r="B226" s="132" t="s">
        <v>285</v>
      </c>
      <c r="C226" s="186">
        <v>7804.2396197050966</v>
      </c>
      <c r="D226" s="209">
        <v>4700.1362489644125</v>
      </c>
      <c r="E226" s="209">
        <v>33.589562397713415</v>
      </c>
      <c r="F226" s="210">
        <v>13375.80968225116</v>
      </c>
      <c r="G226" s="210">
        <v>1037.2139803552368</v>
      </c>
      <c r="H226" s="209">
        <v>937.22811955261363</v>
      </c>
      <c r="I226" s="209">
        <v>5245.5391461381096</v>
      </c>
      <c r="J226" s="211">
        <v>501.63448945191612</v>
      </c>
      <c r="K226" s="159">
        <f>SUM(Table2[[#This Row],[Residential]:[Energy Supply]])</f>
        <v>33635.390848816256</v>
      </c>
      <c r="L226" s="158">
        <f>IF(VLOOKUP('FIND YOUR GHG INVENTORY DATA'!B226,'2010 Census Population'!B:E,4,FALSE)="1",SUMIFS('2010 Census Population'!F:F,'2010 Census Population'!B:B,'FIND YOUR GHG INVENTORY DATA'!B226),VLOOKUP('FIND YOUR GHG INVENTORY DATA'!B226,'2010 Census Population'!B:F,5,FALSE))</f>
        <v>2525</v>
      </c>
      <c r="M226" s="216">
        <f t="shared" si="1"/>
        <v>13.32094687081832</v>
      </c>
      <c r="N226" s="161"/>
      <c r="O226" s="132"/>
      <c r="P226" s="132"/>
      <c r="Q226" s="132"/>
      <c r="R226" s="132"/>
      <c r="S226" s="132"/>
      <c r="T226" s="132"/>
      <c r="U226" s="132"/>
      <c r="V226" s="132"/>
      <c r="W226" s="132"/>
      <c r="X226" s="132"/>
      <c r="Y226" s="132"/>
      <c r="Z226" s="132"/>
      <c r="AA226" s="132"/>
      <c r="AB226" s="132"/>
      <c r="AC226" s="132"/>
    </row>
    <row r="227" spans="1:30" x14ac:dyDescent="0.25">
      <c r="A227" s="183"/>
      <c r="B227" s="132" t="s">
        <v>286</v>
      </c>
      <c r="C227" s="186">
        <v>1490.9013409615577</v>
      </c>
      <c r="D227" s="209">
        <v>1669.8864362511843</v>
      </c>
      <c r="E227" s="209">
        <v>33.589562397713415</v>
      </c>
      <c r="F227" s="210">
        <v>2652.7139787210299</v>
      </c>
      <c r="G227" s="210">
        <v>210.31824076906187</v>
      </c>
      <c r="H227" s="209">
        <v>190.04388008353988</v>
      </c>
      <c r="I227" s="209">
        <v>0</v>
      </c>
      <c r="J227" s="211">
        <v>143.09124236206145</v>
      </c>
      <c r="K227" s="159">
        <f>SUM(Table2[[#This Row],[Residential]:[Energy Supply]])</f>
        <v>6390.5446815461491</v>
      </c>
      <c r="L227" s="158">
        <f>IF(VLOOKUP('FIND YOUR GHG INVENTORY DATA'!B227,'2010 Census Population'!B:E,4,FALSE)="1",SUMIFS('2010 Census Population'!F:F,'2010 Census Population'!B:B,'FIND YOUR GHG INVENTORY DATA'!B227),VLOOKUP('FIND YOUR GHG INVENTORY DATA'!B227,'2010 Census Population'!B:F,5,FALSE))</f>
        <v>512</v>
      </c>
      <c r="M227" s="216">
        <f t="shared" si="1"/>
        <v>12.481532581144823</v>
      </c>
      <c r="N227" s="161"/>
      <c r="O227" s="132"/>
      <c r="P227" s="132"/>
      <c r="Q227" s="132"/>
      <c r="R227" s="132"/>
      <c r="S227" s="132"/>
      <c r="T227" s="132"/>
      <c r="U227" s="132"/>
      <c r="V227" s="132"/>
      <c r="W227" s="132"/>
      <c r="X227" s="132"/>
      <c r="Y227" s="132"/>
      <c r="Z227" s="132"/>
      <c r="AA227" s="132"/>
      <c r="AB227" s="132"/>
      <c r="AC227" s="132"/>
    </row>
    <row r="228" spans="1:30" x14ac:dyDescent="0.25">
      <c r="A228" s="183"/>
      <c r="B228" s="132" t="s">
        <v>287</v>
      </c>
      <c r="C228" s="186">
        <v>64196.470192347064</v>
      </c>
      <c r="D228" s="209">
        <v>39340.663343109292</v>
      </c>
      <c r="E228" s="209">
        <v>27065.076802599709</v>
      </c>
      <c r="F228" s="210">
        <v>116994.43006293807</v>
      </c>
      <c r="G228" s="210">
        <v>8167.4952758032377</v>
      </c>
      <c r="H228" s="209">
        <v>7380.1610697285614</v>
      </c>
      <c r="I228" s="209">
        <v>11191.363080767609</v>
      </c>
      <c r="J228" s="211">
        <v>9405.8311612640082</v>
      </c>
      <c r="K228" s="159">
        <f>SUM(Table2[[#This Row],[Residential]:[Energy Supply]])</f>
        <v>283741.49098855752</v>
      </c>
      <c r="L228" s="158">
        <f>IF(VLOOKUP('FIND YOUR GHG INVENTORY DATA'!B228,'2010 Census Population'!B:E,4,FALSE)="1",SUMIFS('2010 Census Population'!F:F,'2010 Census Population'!B:B,'FIND YOUR GHG INVENTORY DATA'!B228),VLOOKUP('FIND YOUR GHG INVENTORY DATA'!B228,'2010 Census Population'!B:F,5,FALSE))</f>
        <v>19883</v>
      </c>
      <c r="M228" s="216">
        <f t="shared" si="1"/>
        <v>14.270557309689559</v>
      </c>
      <c r="N228" s="161"/>
      <c r="O228" s="132"/>
      <c r="P228" s="132"/>
      <c r="Q228" s="132"/>
      <c r="R228" s="132"/>
      <c r="S228" s="132"/>
      <c r="T228" s="132"/>
      <c r="U228" s="132"/>
      <c r="V228" s="132"/>
      <c r="W228" s="132"/>
      <c r="X228" s="132"/>
      <c r="Y228" s="132"/>
      <c r="Z228" s="132"/>
      <c r="AA228" s="132"/>
      <c r="AB228" s="132"/>
      <c r="AC228" s="132"/>
    </row>
    <row r="229" spans="1:30" x14ac:dyDescent="0.25">
      <c r="A229" s="183"/>
      <c r="B229" s="132" t="s">
        <v>288</v>
      </c>
      <c r="C229" s="186">
        <v>12620.863848430559</v>
      </c>
      <c r="D229" s="209">
        <v>11642.109490369417</v>
      </c>
      <c r="E229" s="209">
        <v>576.48851634516075</v>
      </c>
      <c r="F229" s="210">
        <v>19767.040402759361</v>
      </c>
      <c r="G229" s="210">
        <v>1600.3903633520804</v>
      </c>
      <c r="H229" s="209">
        <v>1446.1151500106862</v>
      </c>
      <c r="I229" s="209">
        <v>0</v>
      </c>
      <c r="J229" s="211">
        <v>2525.1926757908036</v>
      </c>
      <c r="K229" s="159">
        <f>SUM(Table2[[#This Row],[Residential]:[Energy Supply]])</f>
        <v>50178.200447058072</v>
      </c>
      <c r="L229" s="158">
        <f>IF(VLOOKUP('FIND YOUR GHG INVENTORY DATA'!B229,'2010 Census Population'!B:E,4,FALSE)="1",SUMIFS('2010 Census Population'!F:F,'2010 Census Population'!B:B,'FIND YOUR GHG INVENTORY DATA'!B229),VLOOKUP('FIND YOUR GHG INVENTORY DATA'!B229,'2010 Census Population'!B:F,5,FALSE))</f>
        <v>3896</v>
      </c>
      <c r="M229" s="216">
        <f t="shared" si="1"/>
        <v>12.879414899142215</v>
      </c>
      <c r="N229" s="161"/>
      <c r="O229" s="132"/>
      <c r="P229" s="132"/>
      <c r="Q229" s="132"/>
      <c r="R229" s="132"/>
      <c r="S229" s="132"/>
      <c r="T229" s="132"/>
      <c r="U229" s="132"/>
      <c r="V229" s="132"/>
      <c r="W229" s="132"/>
      <c r="X229" s="132"/>
      <c r="Y229" s="132"/>
      <c r="Z229" s="132"/>
      <c r="AA229" s="132"/>
      <c r="AB229" s="132"/>
      <c r="AC229" s="132"/>
    </row>
    <row r="230" spans="1:30" x14ac:dyDescent="0.25">
      <c r="A230" s="183"/>
      <c r="B230" s="132" t="s">
        <v>289</v>
      </c>
      <c r="C230" s="186">
        <v>3397.1724903918594</v>
      </c>
      <c r="D230" s="209">
        <v>1002.1276542211233</v>
      </c>
      <c r="E230" s="209">
        <v>7.3079993865295414</v>
      </c>
      <c r="F230" s="210">
        <v>6625.9322332671964</v>
      </c>
      <c r="G230" s="210">
        <v>481.43159801043078</v>
      </c>
      <c r="H230" s="209">
        <v>435.02231925372797</v>
      </c>
      <c r="I230" s="209">
        <v>2694.0396402244724</v>
      </c>
      <c r="J230" s="211">
        <v>138.31259010102798</v>
      </c>
      <c r="K230" s="159">
        <f>SUM(Table2[[#This Row],[Residential]:[Energy Supply]])</f>
        <v>14781.34652485637</v>
      </c>
      <c r="L230" s="158">
        <f>IF(VLOOKUP('FIND YOUR GHG INVENTORY DATA'!B230,'2010 Census Population'!B:E,4,FALSE)="1",SUMIFS('2010 Census Population'!F:F,'2010 Census Population'!B:B,'FIND YOUR GHG INVENTORY DATA'!B230),VLOOKUP('FIND YOUR GHG INVENTORY DATA'!B230,'2010 Census Population'!B:F,5,FALSE))</f>
        <v>1172</v>
      </c>
      <c r="M230" s="216">
        <f t="shared" si="1"/>
        <v>12.612070413699975</v>
      </c>
      <c r="N230" s="161"/>
      <c r="O230" s="132"/>
      <c r="P230" s="132"/>
      <c r="Q230" s="132"/>
      <c r="R230" s="132"/>
      <c r="S230" s="132"/>
      <c r="T230" s="132"/>
      <c r="U230" s="132"/>
      <c r="V230" s="132"/>
      <c r="W230" s="132"/>
      <c r="X230" s="132"/>
      <c r="Y230" s="132"/>
      <c r="Z230" s="132"/>
      <c r="AA230" s="132"/>
      <c r="AB230" s="132"/>
      <c r="AC230" s="132"/>
    </row>
    <row r="231" spans="1:30" x14ac:dyDescent="0.25">
      <c r="A231" s="183"/>
      <c r="B231" s="132" t="s">
        <v>290</v>
      </c>
      <c r="C231" s="186">
        <v>10875.316422885247</v>
      </c>
      <c r="D231" s="209">
        <v>3567.3317887784615</v>
      </c>
      <c r="E231" s="209">
        <v>0</v>
      </c>
      <c r="F231" s="210">
        <v>19742.165690573849</v>
      </c>
      <c r="G231" s="210">
        <v>1295.1824475485394</v>
      </c>
      <c r="H231" s="209">
        <v>1170.3288162175804</v>
      </c>
      <c r="I231" s="209">
        <v>3870.669920031602</v>
      </c>
      <c r="J231" s="211">
        <v>714.54144533211581</v>
      </c>
      <c r="K231" s="159">
        <f>SUM(Table2[[#This Row],[Residential]:[Energy Supply]])</f>
        <v>41235.53653136739</v>
      </c>
      <c r="L231" s="158">
        <f>IF(VLOOKUP('FIND YOUR GHG INVENTORY DATA'!B231,'2010 Census Population'!B:E,4,FALSE)="1",SUMIFS('2010 Census Population'!F:F,'2010 Census Population'!B:B,'FIND YOUR GHG INVENTORY DATA'!B231),VLOOKUP('FIND YOUR GHG INVENTORY DATA'!B231,'2010 Census Population'!B:F,5,FALSE))</f>
        <v>3153</v>
      </c>
      <c r="M231" s="216">
        <f t="shared" si="1"/>
        <v>13.078191097801266</v>
      </c>
      <c r="N231" s="161"/>
      <c r="O231" s="132"/>
      <c r="P231" s="132"/>
      <c r="Q231" s="132"/>
      <c r="R231" s="132"/>
      <c r="S231" s="132"/>
      <c r="T231" s="132"/>
      <c r="U231" s="132"/>
      <c r="V231" s="132"/>
      <c r="W231" s="132"/>
      <c r="X231" s="132"/>
      <c r="Y231" s="132"/>
      <c r="Z231" s="132"/>
      <c r="AA231" s="132"/>
      <c r="AB231" s="132"/>
      <c r="AC231" s="132"/>
    </row>
    <row r="232" spans="1:30" x14ac:dyDescent="0.25">
      <c r="A232" s="183"/>
      <c r="B232" s="132" t="s">
        <v>291</v>
      </c>
      <c r="C232" s="186">
        <v>3070.7795243920791</v>
      </c>
      <c r="D232" s="209">
        <v>1955.7130870495619</v>
      </c>
      <c r="E232" s="209">
        <v>0</v>
      </c>
      <c r="F232" s="210">
        <v>4913.7307024915335</v>
      </c>
      <c r="G232" s="210">
        <v>311.78036082757416</v>
      </c>
      <c r="H232" s="209">
        <v>281.72520504571634</v>
      </c>
      <c r="I232" s="209">
        <v>0</v>
      </c>
      <c r="J232" s="211">
        <v>364.69554133924635</v>
      </c>
      <c r="K232" s="159">
        <f>SUM(Table2[[#This Row],[Residential]:[Energy Supply]])</f>
        <v>10898.42442114571</v>
      </c>
      <c r="L232" s="158">
        <f>IF(VLOOKUP('FIND YOUR GHG INVENTORY DATA'!B232,'2010 Census Population'!B:E,4,FALSE)="1",SUMIFS('2010 Census Population'!F:F,'2010 Census Population'!B:B,'FIND YOUR GHG INVENTORY DATA'!B232),VLOOKUP('FIND YOUR GHG INVENTORY DATA'!B232,'2010 Census Population'!B:F,5,FALSE))</f>
        <v>759</v>
      </c>
      <c r="M232" s="216">
        <f t="shared" si="1"/>
        <v>14.358925456054953</v>
      </c>
      <c r="N232" s="161"/>
      <c r="O232" s="132"/>
      <c r="P232" s="132"/>
      <c r="Q232" s="132"/>
      <c r="R232" s="132"/>
      <c r="S232" s="132"/>
      <c r="T232" s="132"/>
      <c r="U232" s="132"/>
      <c r="V232" s="132"/>
      <c r="W232" s="132"/>
      <c r="X232" s="132"/>
      <c r="Y232" s="132"/>
      <c r="Z232" s="132"/>
      <c r="AA232" s="132"/>
      <c r="AB232" s="132"/>
      <c r="AC232" s="132"/>
    </row>
    <row r="233" spans="1:30" x14ac:dyDescent="0.25">
      <c r="A233" s="183"/>
      <c r="B233" s="132" t="s">
        <v>292</v>
      </c>
      <c r="C233" s="186">
        <v>14653.011912327642</v>
      </c>
      <c r="D233" s="209">
        <v>4079.1497916951457</v>
      </c>
      <c r="E233" s="209">
        <v>1754.0302112319273</v>
      </c>
      <c r="F233" s="210">
        <v>28301.483213320491</v>
      </c>
      <c r="G233" s="210">
        <v>2000.8987320041026</v>
      </c>
      <c r="H233" s="209">
        <v>1808.015116966646</v>
      </c>
      <c r="I233" s="209">
        <v>6494.4386934486802</v>
      </c>
      <c r="J233" s="211">
        <v>993.72174637366368</v>
      </c>
      <c r="K233" s="159">
        <f>SUM(Table2[[#This Row],[Residential]:[Energy Supply]])</f>
        <v>60084.749417368301</v>
      </c>
      <c r="L233" s="158">
        <f>IF(VLOOKUP('FIND YOUR GHG INVENTORY DATA'!B233,'2010 Census Population'!B:E,4,FALSE)="1",SUMIFS('2010 Census Population'!F:F,'2010 Census Population'!B:B,'FIND YOUR GHG INVENTORY DATA'!B233),VLOOKUP('FIND YOUR GHG INVENTORY DATA'!B233,'2010 Census Population'!B:F,5,FALSE))</f>
        <v>4871</v>
      </c>
      <c r="M233" s="216">
        <f t="shared" si="1"/>
        <v>12.335197991658449</v>
      </c>
      <c r="N233" s="161"/>
      <c r="O233" s="132"/>
      <c r="P233" s="132"/>
      <c r="Q233" s="132"/>
      <c r="R233" s="132"/>
      <c r="S233" s="132"/>
      <c r="T233" s="132"/>
      <c r="U233" s="132"/>
      <c r="V233" s="132"/>
      <c r="W233" s="132"/>
      <c r="X233" s="132"/>
      <c r="Y233" s="132"/>
      <c r="Z233" s="132"/>
      <c r="AA233" s="132"/>
      <c r="AB233" s="132"/>
      <c r="AC233" s="132"/>
    </row>
    <row r="234" spans="1:30" x14ac:dyDescent="0.25">
      <c r="A234" s="183"/>
      <c r="B234" s="132" t="s">
        <v>293</v>
      </c>
      <c r="C234" s="186">
        <v>8878.9479099432137</v>
      </c>
      <c r="D234" s="209">
        <v>53399.9271191312</v>
      </c>
      <c r="E234" s="209">
        <v>1393.3606817323732</v>
      </c>
      <c r="F234" s="210">
        <v>26143.509296929671</v>
      </c>
      <c r="G234" s="210">
        <v>1825.4966054252168</v>
      </c>
      <c r="H234" s="209">
        <v>1649.5214904126001</v>
      </c>
      <c r="I234" s="209">
        <v>0</v>
      </c>
      <c r="J234" s="211">
        <v>4217.1189862805959</v>
      </c>
      <c r="K234" s="159">
        <f>SUM(Table2[[#This Row],[Residential]:[Energy Supply]])</f>
        <v>97507.882089854873</v>
      </c>
      <c r="L234" s="158">
        <f>IF(VLOOKUP('FIND YOUR GHG INVENTORY DATA'!B234,'2010 Census Population'!B:E,4,FALSE)="1",SUMIFS('2010 Census Population'!F:F,'2010 Census Population'!B:B,'FIND YOUR GHG INVENTORY DATA'!B234),VLOOKUP('FIND YOUR GHG INVENTORY DATA'!B234,'2010 Census Population'!B:F,5,FALSE))</f>
        <v>4444</v>
      </c>
      <c r="M234" s="216">
        <f t="shared" si="1"/>
        <v>21.941467616979043</v>
      </c>
      <c r="N234" s="161"/>
      <c r="O234" s="132"/>
      <c r="P234" s="132"/>
      <c r="Q234" s="132"/>
      <c r="R234" s="132"/>
      <c r="S234" s="132"/>
      <c r="T234" s="132"/>
      <c r="U234" s="132"/>
      <c r="V234" s="132"/>
      <c r="W234" s="132"/>
      <c r="X234" s="132"/>
      <c r="Y234" s="132"/>
      <c r="Z234" s="132"/>
      <c r="AA234" s="132"/>
      <c r="AB234" s="132"/>
      <c r="AC234" s="132"/>
    </row>
    <row r="235" spans="1:30" s="164" customFormat="1" x14ac:dyDescent="0.25">
      <c r="A235" s="177"/>
      <c r="B235" s="178" t="s">
        <v>294</v>
      </c>
      <c r="C235" s="158">
        <f>'Tompkins Roll Up'!$D$15</f>
        <v>237022.81566966992</v>
      </c>
      <c r="D235" s="158">
        <f>'Tompkins Roll Up'!$D$23</f>
        <v>238211.54081229889</v>
      </c>
      <c r="E235" s="158">
        <f>'Tompkins Roll Up'!$D$31</f>
        <v>67262.175710163792</v>
      </c>
      <c r="F235" s="158">
        <f>'Tompkins Roll Up'!$D$57</f>
        <v>367986.33667437045</v>
      </c>
      <c r="G235" s="158">
        <f>'Tompkins Roll Up'!$D$71</f>
        <v>35538.080638501357</v>
      </c>
      <c r="H235" s="158">
        <f>'Tompkins Roll Up'!$D$45</f>
        <v>37698.46999375907</v>
      </c>
      <c r="I235" s="158">
        <f>'Tompkins Roll Up'!$D$76</f>
        <v>79919.436837462345</v>
      </c>
      <c r="J235" s="176">
        <f>'Tompkins Roll Up'!$D$40</f>
        <v>44309.617085272585</v>
      </c>
      <c r="K235" s="159">
        <f>SUM(Table2[[#This Row],[Residential]:[Energy Supply]])</f>
        <v>1107948.4734214984</v>
      </c>
      <c r="L235" s="158">
        <f>IF(VLOOKUP('FIND YOUR GHG INVENTORY DATA'!B235,'2010 Census Population'!B:E,4,FALSE)="1",SUMIFS('2010 Census Population'!F:F,'2010 Census Population'!B:B,'FIND YOUR GHG INVENTORY DATA'!B235),VLOOKUP('FIND YOUR GHG INVENTORY DATA'!B235,'2010 Census Population'!B:F,5,FALSE))</f>
        <v>71550</v>
      </c>
      <c r="M235" s="217">
        <f t="shared" si="1"/>
        <v>15.484954205751201</v>
      </c>
      <c r="N235" s="171"/>
      <c r="O235" s="174"/>
      <c r="P235" s="174"/>
      <c r="Q235" s="174"/>
      <c r="R235" s="174"/>
      <c r="S235" s="174"/>
      <c r="T235" s="174"/>
      <c r="U235" s="174"/>
      <c r="V235" s="174"/>
      <c r="W235" s="174"/>
      <c r="X235" s="174"/>
      <c r="Y235" s="174"/>
      <c r="Z235" s="174"/>
      <c r="AA235" s="174"/>
      <c r="AB235" s="174"/>
      <c r="AC235" s="174"/>
      <c r="AD235" s="178"/>
    </row>
    <row r="236" spans="1:30" x14ac:dyDescent="0.25">
      <c r="A236" s="183"/>
      <c r="B236" s="132" t="s">
        <v>295</v>
      </c>
      <c r="C236" s="186">
        <v>9285.4870972287245</v>
      </c>
      <c r="D236" s="209">
        <v>2015.5670585051998</v>
      </c>
      <c r="E236" s="209">
        <v>25.646084803659566</v>
      </c>
      <c r="F236" s="210">
        <v>12212.077348129609</v>
      </c>
      <c r="G236" s="210">
        <v>1148.3988485640725</v>
      </c>
      <c r="H236" s="209">
        <v>1218.2109656917537</v>
      </c>
      <c r="I236" s="209">
        <v>5998.8515995831112</v>
      </c>
      <c r="J236" s="211">
        <v>677.39181019508578</v>
      </c>
      <c r="K236" s="159">
        <f>SUM(Table2[[#This Row],[Residential]:[Energy Supply]])</f>
        <v>32581.630812701216</v>
      </c>
      <c r="L236" s="158">
        <f>IF(VLOOKUP('FIND YOUR GHG INVENTORY DATA'!B236,'2010 Census Population'!B:E,4,FALSE)="1",SUMIFS('2010 Census Population'!F:F,'2010 Census Population'!B:B,'FIND YOUR GHG INVENTORY DATA'!B236),VLOOKUP('FIND YOUR GHG INVENTORY DATA'!B236,'2010 Census Population'!B:F,5,FALSE))</f>
        <v>3282</v>
      </c>
      <c r="M236" s="216">
        <f t="shared" si="1"/>
        <v>9.9273707534129247</v>
      </c>
      <c r="N236" s="161"/>
      <c r="O236" s="132"/>
      <c r="P236" s="132"/>
      <c r="Q236" s="132"/>
      <c r="R236" s="132"/>
      <c r="S236" s="132"/>
      <c r="T236" s="132"/>
      <c r="U236" s="132"/>
      <c r="V236" s="132"/>
      <c r="W236" s="132"/>
      <c r="X236" s="132"/>
      <c r="Y236" s="132"/>
      <c r="Z236" s="132"/>
      <c r="AA236" s="132"/>
      <c r="AB236" s="132"/>
      <c r="AC236" s="132"/>
    </row>
    <row r="237" spans="1:30" x14ac:dyDescent="0.25">
      <c r="A237" s="183"/>
      <c r="B237" s="132" t="s">
        <v>296</v>
      </c>
      <c r="C237" s="186">
        <v>9542.1887337151202</v>
      </c>
      <c r="D237" s="209">
        <v>4613.802636174607</v>
      </c>
      <c r="E237" s="209">
        <v>3.5405214419211433</v>
      </c>
      <c r="F237" s="210">
        <v>10399.027408231123</v>
      </c>
      <c r="G237" s="210">
        <v>1304.8078325092706</v>
      </c>
      <c r="H237" s="209">
        <v>1384.1281813115629</v>
      </c>
      <c r="I237" s="209">
        <v>0</v>
      </c>
      <c r="J237" s="211">
        <v>1432.1403446120664</v>
      </c>
      <c r="K237" s="159">
        <f>SUM(Table2[[#This Row],[Residential]:[Energy Supply]])</f>
        <v>28679.635657995674</v>
      </c>
      <c r="L237" s="158">
        <f>IF(VLOOKUP('FIND YOUR GHG INVENTORY DATA'!B237,'2010 Census Population'!B:E,4,FALSE)="1",SUMIFS('2010 Census Population'!F:F,'2010 Census Population'!B:B,'FIND YOUR GHG INVENTORY DATA'!B237),VLOOKUP('FIND YOUR GHG INVENTORY DATA'!B237,'2010 Census Population'!B:F,5,FALSE))</f>
        <v>3729</v>
      </c>
      <c r="M237" s="216">
        <f t="shared" si="1"/>
        <v>7.6909722869390382</v>
      </c>
      <c r="N237" s="161"/>
      <c r="O237" s="132"/>
      <c r="P237" s="132"/>
      <c r="Q237" s="132"/>
      <c r="R237" s="132"/>
      <c r="S237" s="132"/>
      <c r="T237" s="132"/>
      <c r="U237" s="132"/>
      <c r="V237" s="132"/>
      <c r="W237" s="132"/>
      <c r="X237" s="132"/>
      <c r="Y237" s="132"/>
      <c r="Z237" s="132"/>
      <c r="AA237" s="132"/>
      <c r="AB237" s="132"/>
      <c r="AC237" s="132"/>
    </row>
    <row r="238" spans="1:30" x14ac:dyDescent="0.25">
      <c r="A238" s="183"/>
      <c r="B238" s="132" t="s">
        <v>297</v>
      </c>
      <c r="C238" s="186">
        <v>11666.320369383706</v>
      </c>
      <c r="D238" s="209">
        <v>1597.6519275091589</v>
      </c>
      <c r="E238" s="209">
        <v>415.33039991767259</v>
      </c>
      <c r="F238" s="210">
        <v>15437.03575661403</v>
      </c>
      <c r="G238" s="210">
        <v>1164.8445359140148</v>
      </c>
      <c r="H238" s="209">
        <v>1235.6563999962973</v>
      </c>
      <c r="I238" s="209">
        <v>4389.6316764607564</v>
      </c>
      <c r="J238" s="211">
        <v>603.89581051870823</v>
      </c>
      <c r="K238" s="159">
        <f>SUM(Table2[[#This Row],[Residential]:[Energy Supply]])</f>
        <v>36510.366876314343</v>
      </c>
      <c r="L238" s="158">
        <f>IF(VLOOKUP('FIND YOUR GHG INVENTORY DATA'!B238,'2010 Census Population'!B:E,4,FALSE)="1",SUMIFS('2010 Census Population'!F:F,'2010 Census Population'!B:B,'FIND YOUR GHG INVENTORY DATA'!B238),VLOOKUP('FIND YOUR GHG INVENTORY DATA'!B238,'2010 Census Population'!B:F,5,FALSE))</f>
        <v>3329</v>
      </c>
      <c r="M238" s="216">
        <f t="shared" si="1"/>
        <v>10.967367640827378</v>
      </c>
      <c r="N238" s="161"/>
      <c r="O238" s="132"/>
      <c r="P238" s="132"/>
      <c r="Q238" s="132"/>
      <c r="R238" s="132"/>
      <c r="S238" s="132"/>
      <c r="T238" s="132"/>
      <c r="U238" s="132"/>
      <c r="V238" s="132"/>
      <c r="W238" s="132"/>
      <c r="X238" s="132"/>
      <c r="Y238" s="132"/>
      <c r="Z238" s="132"/>
      <c r="AA238" s="132"/>
      <c r="AB238" s="132"/>
      <c r="AC238" s="132"/>
    </row>
    <row r="239" spans="1:30" x14ac:dyDescent="0.25">
      <c r="A239" s="183"/>
      <c r="B239" s="132" t="s">
        <v>298</v>
      </c>
      <c r="C239" s="186">
        <v>43214.545542610227</v>
      </c>
      <c r="D239" s="209">
        <v>26093.292522869811</v>
      </c>
      <c r="E239" s="209">
        <v>2619.590786121194</v>
      </c>
      <c r="F239" s="210">
        <v>78669.406339157809</v>
      </c>
      <c r="G239" s="210">
        <v>5050.9254658812879</v>
      </c>
      <c r="H239" s="209">
        <v>5357.9754082146446</v>
      </c>
      <c r="I239" s="209">
        <v>16399.4897642018</v>
      </c>
      <c r="J239" s="211">
        <v>5430.7482468785811</v>
      </c>
      <c r="K239" s="159">
        <f>SUM(Table2[[#This Row],[Residential]:[Energy Supply]])</f>
        <v>182835.97407593537</v>
      </c>
      <c r="L239" s="158">
        <f>IF(VLOOKUP('FIND YOUR GHG INVENTORY DATA'!B239,'2010 Census Population'!B:E,4,FALSE)="1",SUMIFS('2010 Census Population'!F:F,'2010 Census Population'!B:B,'FIND YOUR GHG INVENTORY DATA'!B239),VLOOKUP('FIND YOUR GHG INVENTORY DATA'!B239,'2010 Census Population'!B:F,5,FALSE))</f>
        <v>14435</v>
      </c>
      <c r="M239" s="216">
        <f t="shared" si="1"/>
        <v>12.666156846271935</v>
      </c>
      <c r="N239" s="161"/>
      <c r="O239" s="132"/>
      <c r="P239" s="132"/>
      <c r="Q239" s="132"/>
      <c r="R239" s="132"/>
      <c r="S239" s="132"/>
      <c r="T239" s="132"/>
      <c r="U239" s="132"/>
      <c r="V239" s="132"/>
      <c r="W239" s="132"/>
      <c r="X239" s="132"/>
      <c r="Y239" s="132"/>
      <c r="Z239" s="132"/>
      <c r="AA239" s="132"/>
      <c r="AB239" s="132"/>
      <c r="AC239" s="132"/>
    </row>
    <row r="240" spans="1:30" x14ac:dyDescent="0.25">
      <c r="A240" s="183"/>
      <c r="B240" s="132" t="s">
        <v>299</v>
      </c>
      <c r="C240" s="186">
        <v>5293.5907398595509</v>
      </c>
      <c r="D240" s="209">
        <v>8318.7993963477911</v>
      </c>
      <c r="E240" s="209">
        <v>78.042728438559664</v>
      </c>
      <c r="F240" s="210">
        <v>2085.6657739565962</v>
      </c>
      <c r="G240" s="210">
        <v>661.32657641258288</v>
      </c>
      <c r="H240" s="209">
        <v>701.52916671462958</v>
      </c>
      <c r="I240" s="209">
        <v>0</v>
      </c>
      <c r="J240" s="211">
        <v>1419.9187811468717</v>
      </c>
      <c r="K240" s="159">
        <f>SUM(Table2[[#This Row],[Residential]:[Energy Supply]])</f>
        <v>18558.873162876585</v>
      </c>
      <c r="L240" s="158">
        <f>IF(VLOOKUP('FIND YOUR GHG INVENTORY DATA'!B240,'2010 Census Population'!B:E,4,FALSE)="1",SUMIFS('2010 Census Population'!F:F,'2010 Census Population'!B:B,'FIND YOUR GHG INVENTORY DATA'!B240),VLOOKUP('FIND YOUR GHG INVENTORY DATA'!B240,'2010 Census Population'!B:F,5,FALSE))</f>
        <v>1890</v>
      </c>
      <c r="M240" s="216">
        <f t="shared" si="1"/>
        <v>9.8195096099876107</v>
      </c>
      <c r="N240" s="161"/>
      <c r="O240" s="132"/>
      <c r="P240" s="132"/>
      <c r="Q240" s="132"/>
      <c r="R240" s="132"/>
      <c r="S240" s="132"/>
      <c r="T240" s="132"/>
      <c r="U240" s="132"/>
      <c r="V240" s="132"/>
      <c r="W240" s="132"/>
      <c r="X240" s="132"/>
      <c r="Y240" s="132"/>
      <c r="Z240" s="132"/>
      <c r="AA240" s="132"/>
      <c r="AB240" s="132"/>
      <c r="AC240" s="132"/>
    </row>
    <row r="241" spans="1:29" x14ac:dyDescent="0.25">
      <c r="A241" s="183"/>
      <c r="B241" s="132" t="s">
        <v>300</v>
      </c>
      <c r="C241" s="186">
        <v>10498.70420517088</v>
      </c>
      <c r="D241" s="209">
        <v>1823.2877103442074</v>
      </c>
      <c r="E241" s="209">
        <v>0</v>
      </c>
      <c r="F241" s="210">
        <v>11527.462427277685</v>
      </c>
      <c r="G241" s="210">
        <v>1228.8777441063444</v>
      </c>
      <c r="H241" s="209">
        <v>1303.5822399480314</v>
      </c>
      <c r="I241" s="209">
        <v>6967.8882279452482</v>
      </c>
      <c r="J241" s="211">
        <v>321.19065452612114</v>
      </c>
      <c r="K241" s="159">
        <f>SUM(Table2[[#This Row],[Residential]:[Energy Supply]])</f>
        <v>33670.993209318513</v>
      </c>
      <c r="L241" s="158">
        <f>IF(VLOOKUP('FIND YOUR GHG INVENTORY DATA'!B241,'2010 Census Population'!B:E,4,FALSE)="1",SUMIFS('2010 Census Population'!F:F,'2010 Census Population'!B:B,'FIND YOUR GHG INVENTORY DATA'!B241),VLOOKUP('FIND YOUR GHG INVENTORY DATA'!B241,'2010 Census Population'!B:F,5,FALSE))</f>
        <v>3512</v>
      </c>
      <c r="M241" s="216">
        <f t="shared" si="1"/>
        <v>9.587412645022356</v>
      </c>
      <c r="N241" s="161"/>
      <c r="O241" s="132"/>
      <c r="P241" s="132"/>
      <c r="Q241" s="132"/>
      <c r="R241" s="132"/>
      <c r="S241" s="132"/>
      <c r="T241" s="132"/>
      <c r="U241" s="132"/>
      <c r="V241" s="132"/>
      <c r="W241" s="132"/>
      <c r="X241" s="132"/>
      <c r="Y241" s="132"/>
      <c r="Z241" s="132"/>
      <c r="AA241" s="132"/>
      <c r="AB241" s="132"/>
      <c r="AC241" s="132"/>
    </row>
    <row r="242" spans="1:29" x14ac:dyDescent="0.25">
      <c r="A242" s="183"/>
      <c r="B242" s="132" t="s">
        <v>301</v>
      </c>
      <c r="C242" s="186">
        <v>1748.1194027014872</v>
      </c>
      <c r="D242" s="209">
        <v>787.25799748284544</v>
      </c>
      <c r="E242" s="209">
        <v>0</v>
      </c>
      <c r="F242" s="210">
        <v>4137.5151420064349</v>
      </c>
      <c r="G242" s="210">
        <v>181.95228557383234</v>
      </c>
      <c r="H242" s="209">
        <v>193.01331570984519</v>
      </c>
      <c r="I242" s="209">
        <v>0</v>
      </c>
      <c r="J242" s="211">
        <v>251.74428838322709</v>
      </c>
      <c r="K242" s="159">
        <f>SUM(Table2[[#This Row],[Residential]:[Energy Supply]])</f>
        <v>7299.6024318576729</v>
      </c>
      <c r="L242" s="158">
        <f>IF(VLOOKUP('FIND YOUR GHG INVENTORY DATA'!B242,'2010 Census Population'!B:E,4,FALSE)="1",SUMIFS('2010 Census Population'!F:F,'2010 Census Population'!B:B,'FIND YOUR GHG INVENTORY DATA'!B242),VLOOKUP('FIND YOUR GHG INVENTORY DATA'!B242,'2010 Census Population'!B:F,5,FALSE))</f>
        <v>520</v>
      </c>
      <c r="M242" s="216">
        <f t="shared" si="1"/>
        <v>14.037696984341679</v>
      </c>
      <c r="N242" s="161"/>
      <c r="O242" s="132"/>
      <c r="P242" s="132"/>
      <c r="Q242" s="132"/>
      <c r="R242" s="132"/>
      <c r="S242" s="132"/>
      <c r="T242" s="132"/>
      <c r="U242" s="132"/>
      <c r="V242" s="132"/>
      <c r="W242" s="132"/>
      <c r="X242" s="132"/>
      <c r="Y242" s="132"/>
      <c r="Z242" s="132"/>
      <c r="AA242" s="132"/>
      <c r="AB242" s="132"/>
      <c r="AC242" s="132"/>
    </row>
    <row r="243" spans="1:29" x14ac:dyDescent="0.25">
      <c r="A243" s="183"/>
      <c r="B243" s="132" t="s">
        <v>302</v>
      </c>
      <c r="C243" s="186">
        <v>15105.038360418192</v>
      </c>
      <c r="D243" s="209">
        <v>4105.8424144412447</v>
      </c>
      <c r="E243" s="209">
        <v>1013.1701410363263</v>
      </c>
      <c r="F243" s="210">
        <v>22949.023722323611</v>
      </c>
      <c r="G243" s="210">
        <v>2081.9540368544276</v>
      </c>
      <c r="H243" s="209">
        <v>2208.5177470645749</v>
      </c>
      <c r="I243" s="209">
        <v>14127.558474985241</v>
      </c>
      <c r="J243" s="211">
        <v>1272.8750958156463</v>
      </c>
      <c r="K243" s="159">
        <f>SUM(Table2[[#This Row],[Residential]:[Energy Supply]])</f>
        <v>62863.979992939261</v>
      </c>
      <c r="L243" s="158">
        <f>IF(VLOOKUP('FIND YOUR GHG INVENTORY DATA'!B243,'2010 Census Population'!B:E,4,FALSE)="1",SUMIFS('2010 Census Population'!F:F,'2010 Census Population'!B:B,'FIND YOUR GHG INVENTORY DATA'!B243),VLOOKUP('FIND YOUR GHG INVENTORY DATA'!B243,'2010 Census Population'!B:F,5,FALSE))</f>
        <v>5950</v>
      </c>
      <c r="M243" s="216">
        <f t="shared" si="1"/>
        <v>10.565374788729288</v>
      </c>
      <c r="N243" s="161"/>
      <c r="O243" s="132"/>
      <c r="P243" s="132"/>
      <c r="Q243" s="132"/>
      <c r="R243" s="132"/>
      <c r="S243" s="132"/>
      <c r="T243" s="132"/>
      <c r="U243" s="132"/>
      <c r="V243" s="132"/>
      <c r="W243" s="132"/>
      <c r="X243" s="132"/>
      <c r="Y243" s="132"/>
      <c r="Z243" s="132"/>
      <c r="AA243" s="132"/>
      <c r="AB243" s="132"/>
      <c r="AC243" s="132"/>
    </row>
    <row r="244" spans="1:29" x14ac:dyDescent="0.25">
      <c r="A244" s="183"/>
      <c r="B244" s="132" t="s">
        <v>303</v>
      </c>
      <c r="C244" s="186">
        <v>5681.6267001658334</v>
      </c>
      <c r="D244" s="209">
        <v>2676.9172874486035</v>
      </c>
      <c r="E244" s="209">
        <v>1013.1701410363263</v>
      </c>
      <c r="F244" s="210">
        <v>3244.4159923656716</v>
      </c>
      <c r="G244" s="210">
        <v>826.83317463647268</v>
      </c>
      <c r="H244" s="209">
        <v>877.09704811993106</v>
      </c>
      <c r="I244" s="209">
        <v>0</v>
      </c>
      <c r="J244" s="211">
        <v>773.17741203964999</v>
      </c>
      <c r="K244" s="159">
        <f>SUM(Table2[[#This Row],[Residential]:[Energy Supply]])</f>
        <v>15093.237755812488</v>
      </c>
      <c r="L244" s="158">
        <f>IF(VLOOKUP('FIND YOUR GHG INVENTORY DATA'!B244,'2010 Census Population'!B:E,4,FALSE)="1",SUMIFS('2010 Census Population'!F:F,'2010 Census Population'!B:B,'FIND YOUR GHG INVENTORY DATA'!B244),VLOOKUP('FIND YOUR GHG INVENTORY DATA'!B244,'2010 Census Population'!B:F,5,FALSE))</f>
        <v>2363</v>
      </c>
      <c r="M244" s="216">
        <f t="shared" si="1"/>
        <v>6.3873202521423984</v>
      </c>
      <c r="N244" s="161"/>
      <c r="O244" s="132"/>
      <c r="P244" s="132"/>
      <c r="Q244" s="132"/>
      <c r="R244" s="132"/>
      <c r="S244" s="132"/>
      <c r="T244" s="132"/>
      <c r="U244" s="132"/>
      <c r="V244" s="132"/>
      <c r="W244" s="132"/>
      <c r="X244" s="132"/>
      <c r="Y244" s="132"/>
      <c r="Z244" s="132"/>
      <c r="AA244" s="132"/>
      <c r="AB244" s="132"/>
      <c r="AC244" s="132"/>
    </row>
    <row r="245" spans="1:29" x14ac:dyDescent="0.25">
      <c r="A245" s="183"/>
      <c r="B245" s="132" t="s">
        <v>304</v>
      </c>
      <c r="C245" s="186">
        <v>44796.964127543644</v>
      </c>
      <c r="D245" s="209">
        <v>80686.998704440033</v>
      </c>
      <c r="E245" s="209">
        <v>5570.4953241980666</v>
      </c>
      <c r="F245" s="210">
        <v>41269.679690749173</v>
      </c>
      <c r="G245" s="210">
        <v>10502.145960025007</v>
      </c>
      <c r="H245" s="209">
        <v>11140.580110990948</v>
      </c>
      <c r="I245" s="209">
        <v>0</v>
      </c>
      <c r="J245" s="211">
        <v>13325.40871762007</v>
      </c>
      <c r="K245" s="159">
        <f>SUM(Table2[[#This Row],[Residential]:[Energy Supply]])</f>
        <v>207292.27263556691</v>
      </c>
      <c r="L245" s="158">
        <f>IF(VLOOKUP('FIND YOUR GHG INVENTORY DATA'!B245,'2010 Census Population'!B:E,4,FALSE)="1",SUMIFS('2010 Census Population'!F:F,'2010 Census Population'!B:B,'FIND YOUR GHG INVENTORY DATA'!B245),VLOOKUP('FIND YOUR GHG INVENTORY DATA'!B245,'2010 Census Population'!B:F,5,FALSE))</f>
        <v>30014</v>
      </c>
      <c r="M245" s="216">
        <f t="shared" ref="M245:M250" si="2">K245/L245</f>
        <v>6.9065193788087864</v>
      </c>
      <c r="N245" s="161"/>
      <c r="O245" s="132"/>
      <c r="P245" s="132"/>
      <c r="Q245" s="132"/>
      <c r="R245" s="132"/>
      <c r="S245" s="132"/>
      <c r="T245" s="132"/>
      <c r="U245" s="132"/>
      <c r="V245" s="132"/>
      <c r="W245" s="132"/>
      <c r="X245" s="132"/>
      <c r="Y245" s="132"/>
      <c r="Z245" s="132"/>
      <c r="AA245" s="132"/>
      <c r="AB245" s="132"/>
      <c r="AC245" s="132"/>
    </row>
    <row r="246" spans="1:29" x14ac:dyDescent="0.25">
      <c r="A246" s="183"/>
      <c r="B246" s="132" t="s">
        <v>305</v>
      </c>
      <c r="C246" s="186">
        <v>38407.321460693238</v>
      </c>
      <c r="D246" s="209">
        <v>75146.532854681122</v>
      </c>
      <c r="E246" s="209">
        <v>3888.1688749383147</v>
      </c>
      <c r="F246" s="210">
        <v>50134.7022086324</v>
      </c>
      <c r="G246" s="210">
        <v>6973.6712528586122</v>
      </c>
      <c r="H246" s="209">
        <v>7397.606504033105</v>
      </c>
      <c r="I246" s="209">
        <v>3673.2238369215092</v>
      </c>
      <c r="J246" s="211">
        <v>11575.467170387026</v>
      </c>
      <c r="K246" s="159">
        <f>SUM(Table2[[#This Row],[Residential]:[Energy Supply]])</f>
        <v>197196.69416314538</v>
      </c>
      <c r="L246" s="158">
        <f>IF(VLOOKUP('FIND YOUR GHG INVENTORY DATA'!B246,'2010 Census Population'!B:E,4,FALSE)="1",SUMIFS('2010 Census Population'!F:F,'2010 Census Population'!B:B,'FIND YOUR GHG INVENTORY DATA'!B246),VLOOKUP('FIND YOUR GHG INVENTORY DATA'!B246,'2010 Census Population'!B:F,5,FALSE))</f>
        <v>19930</v>
      </c>
      <c r="M246" s="216">
        <f t="shared" si="2"/>
        <v>9.8944653368361966</v>
      </c>
      <c r="N246" s="161"/>
      <c r="O246" s="132"/>
      <c r="P246" s="132"/>
      <c r="Q246" s="132"/>
      <c r="R246" s="132"/>
      <c r="S246" s="132"/>
      <c r="T246" s="132"/>
      <c r="U246" s="132"/>
      <c r="V246" s="132"/>
      <c r="W246" s="132"/>
      <c r="X246" s="132"/>
      <c r="Y246" s="132"/>
      <c r="Z246" s="132"/>
      <c r="AA246" s="132"/>
      <c r="AB246" s="132"/>
      <c r="AC246" s="132"/>
    </row>
    <row r="247" spans="1:29" x14ac:dyDescent="0.25">
      <c r="A247" s="183"/>
      <c r="B247" s="132" t="s">
        <v>306</v>
      </c>
      <c r="C247" s="186">
        <v>34511.507488204908</v>
      </c>
      <c r="D247" s="209">
        <v>34098.63455451851</v>
      </c>
      <c r="E247" s="209">
        <v>33315.936237410089</v>
      </c>
      <c r="F247" s="210">
        <v>32235.527147907935</v>
      </c>
      <c r="G247" s="210">
        <v>3860.537628338639</v>
      </c>
      <c r="H247" s="209">
        <v>4095.2229081283112</v>
      </c>
      <c r="I247" s="209">
        <v>15326.886149800273</v>
      </c>
      <c r="J247" s="211">
        <v>8324.4646140961213</v>
      </c>
      <c r="K247" s="159">
        <f>SUM(Table2[[#This Row],[Residential]:[Energy Supply]])</f>
        <v>165768.7167284048</v>
      </c>
      <c r="L247" s="158">
        <f>IF(VLOOKUP('FIND YOUR GHG INVENTORY DATA'!B247,'2010 Census Population'!B:E,4,FALSE)="1",SUMIFS('2010 Census Population'!F:F,'2010 Census Population'!B:B,'FIND YOUR GHG INVENTORY DATA'!B247),VLOOKUP('FIND YOUR GHG INVENTORY DATA'!B247,'2010 Census Population'!B:F,5,FALSE))</f>
        <v>11033</v>
      </c>
      <c r="M247" s="216">
        <f t="shared" si="2"/>
        <v>15.024808912209263</v>
      </c>
      <c r="N247" s="161"/>
      <c r="O247" s="132"/>
      <c r="P247" s="132"/>
      <c r="Q247" s="132"/>
      <c r="R247" s="132"/>
      <c r="S247" s="132"/>
      <c r="T247" s="132"/>
      <c r="U247" s="132"/>
      <c r="V247" s="132"/>
      <c r="W247" s="132"/>
      <c r="X247" s="132"/>
      <c r="Y247" s="132"/>
      <c r="Z247" s="132"/>
      <c r="AA247" s="132"/>
      <c r="AB247" s="132"/>
      <c r="AC247" s="132"/>
    </row>
    <row r="248" spans="1:29" x14ac:dyDescent="0.25">
      <c r="A248" s="183"/>
      <c r="B248" s="132" t="s">
        <v>307</v>
      </c>
      <c r="C248" s="186">
        <v>9377.1527130416289</v>
      </c>
      <c r="D248" s="209">
        <v>24684.492262846223</v>
      </c>
      <c r="E248" s="209">
        <v>26893.964730976251</v>
      </c>
      <c r="F248" s="210">
        <v>21943.747008473732</v>
      </c>
      <c r="G248" s="210">
        <v>1234.8261842116431</v>
      </c>
      <c r="H248" s="209">
        <v>1309.8922906539301</v>
      </c>
      <c r="I248" s="209">
        <v>0</v>
      </c>
      <c r="J248" s="211">
        <v>5735.5874846109409</v>
      </c>
      <c r="K248" s="159">
        <f>SUM(Table2[[#This Row],[Residential]:[Energy Supply]])</f>
        <v>91179.662674814346</v>
      </c>
      <c r="L248" s="158">
        <f>IF(VLOOKUP('FIND YOUR GHG INVENTORY DATA'!B248,'2010 Census Population'!B:E,4,FALSE)="1",SUMIFS('2010 Census Population'!F:F,'2010 Census Population'!B:B,'FIND YOUR GHG INVENTORY DATA'!B248),VLOOKUP('FIND YOUR GHG INVENTORY DATA'!B248,'2010 Census Population'!B:F,5,FALSE))</f>
        <v>3529</v>
      </c>
      <c r="M248" s="216">
        <f t="shared" si="2"/>
        <v>25.837252103942859</v>
      </c>
      <c r="N248" s="161"/>
      <c r="O248" s="132"/>
      <c r="P248" s="132"/>
      <c r="Q248" s="132"/>
      <c r="R248" s="132"/>
      <c r="S248" s="132"/>
      <c r="T248" s="132"/>
      <c r="U248" s="132"/>
      <c r="V248" s="132"/>
      <c r="W248" s="132"/>
      <c r="X248" s="132"/>
      <c r="Y248" s="132"/>
      <c r="Z248" s="132"/>
      <c r="AA248" s="132"/>
      <c r="AB248" s="132"/>
      <c r="AC248" s="132"/>
    </row>
    <row r="249" spans="1:29" x14ac:dyDescent="0.25">
      <c r="A249" s="183"/>
      <c r="B249" s="132" t="s">
        <v>308</v>
      </c>
      <c r="C249" s="186">
        <v>14273.783926868244</v>
      </c>
      <c r="D249" s="209">
        <v>3369.9483518328943</v>
      </c>
      <c r="E249" s="209">
        <v>248.10884873770476</v>
      </c>
      <c r="F249" s="210">
        <v>26821.312756239255</v>
      </c>
      <c r="G249" s="210">
        <v>1812.1747826670723</v>
      </c>
      <c r="H249" s="209">
        <v>1922.3383885794003</v>
      </c>
      <c r="I249" s="209">
        <v>5507.7501436283019</v>
      </c>
      <c r="J249" s="211">
        <v>992.30902728504395</v>
      </c>
      <c r="K249" s="159">
        <f>SUM(Table2[[#This Row],[Residential]:[Energy Supply]])</f>
        <v>54947.726225837912</v>
      </c>
      <c r="L249" s="158">
        <f>IF(VLOOKUP('FIND YOUR GHG INVENTORY DATA'!B249,'2010 Census Population'!B:E,4,FALSE)="1",SUMIFS('2010 Census Population'!F:F,'2010 Census Population'!B:B,'FIND YOUR GHG INVENTORY DATA'!B249),VLOOKUP('FIND YOUR GHG INVENTORY DATA'!B249,'2010 Census Population'!B:F,5,FALSE))</f>
        <v>5179</v>
      </c>
      <c r="M249" s="216">
        <f t="shared" si="2"/>
        <v>10.609717363552406</v>
      </c>
      <c r="N249" s="161"/>
      <c r="O249" s="132"/>
      <c r="P249" s="132"/>
      <c r="Q249" s="132"/>
      <c r="R249" s="132"/>
      <c r="S249" s="132"/>
      <c r="T249" s="132"/>
      <c r="U249" s="132"/>
      <c r="V249" s="132"/>
      <c r="W249" s="132"/>
      <c r="X249" s="132"/>
      <c r="Y249" s="132"/>
      <c r="Z249" s="132"/>
      <c r="AA249" s="132"/>
      <c r="AB249" s="132"/>
      <c r="AC249" s="132"/>
    </row>
    <row r="250" spans="1:29" x14ac:dyDescent="0.25">
      <c r="A250" s="183"/>
      <c r="B250" s="132" t="s">
        <v>309</v>
      </c>
      <c r="C250" s="186">
        <v>5124.7745800332877</v>
      </c>
      <c r="D250" s="209">
        <v>3243.4600906360924</v>
      </c>
      <c r="E250" s="209">
        <v>0</v>
      </c>
      <c r="F250" s="210">
        <v>2331.4180531519719</v>
      </c>
      <c r="G250" s="210">
        <v>628.78510995418594</v>
      </c>
      <c r="H250" s="209">
        <v>667.00947755883033</v>
      </c>
      <c r="I250" s="209">
        <v>0</v>
      </c>
      <c r="J250" s="211">
        <v>824.57262667955968</v>
      </c>
      <c r="K250" s="159">
        <f>SUM(Table2[[#This Row],[Residential]:[Energy Supply]])</f>
        <v>12820.019938013927</v>
      </c>
      <c r="L250" s="158">
        <f>IF(VLOOKUP('FIND YOUR GHG INVENTORY DATA'!B250,'2010 Census Population'!B:E,4,FALSE)="1",SUMIFS('2010 Census Population'!F:F,'2010 Census Population'!B:B,'FIND YOUR GHG INVENTORY DATA'!B250),VLOOKUP('FIND YOUR GHG INVENTORY DATA'!B250,'2010 Census Population'!B:F,5,FALSE))</f>
        <v>1797</v>
      </c>
      <c r="M250" s="216">
        <f t="shared" si="2"/>
        <v>7.1341235047378557</v>
      </c>
      <c r="N250" s="161"/>
      <c r="O250" s="132"/>
      <c r="P250" s="132"/>
      <c r="Q250" s="132"/>
      <c r="R250" s="132"/>
      <c r="S250" s="132"/>
      <c r="T250" s="132"/>
      <c r="U250" s="132"/>
      <c r="V250" s="132"/>
      <c r="W250" s="132"/>
      <c r="X250" s="132"/>
      <c r="Y250" s="132"/>
      <c r="Z250" s="132"/>
      <c r="AA250" s="132"/>
      <c r="AB250" s="132"/>
      <c r="AC250" s="132"/>
    </row>
    <row r="251" spans="1:29" x14ac:dyDescent="0.25">
      <c r="A251" s="183"/>
      <c r="B251" s="132" t="s">
        <v>310</v>
      </c>
      <c r="C251" s="186">
        <v>15263.143091548136</v>
      </c>
      <c r="D251" s="209">
        <v>9273.7847131567505</v>
      </c>
      <c r="E251" s="209">
        <v>53.276886491298207</v>
      </c>
      <c r="F251" s="210">
        <v>16592.288011326338</v>
      </c>
      <c r="G251" s="210">
        <v>1714.5503832918812</v>
      </c>
      <c r="H251" s="209">
        <v>1818.7793211120027</v>
      </c>
      <c r="I251" s="209">
        <v>7528.156963936106</v>
      </c>
      <c r="J251" s="211">
        <v>1785.8659379501719</v>
      </c>
      <c r="K251" s="159">
        <f>SUM(Table2[[#This Row],[Residential]:[Energy Supply]])</f>
        <v>54029.845308812677</v>
      </c>
      <c r="L251" s="158">
        <f>IF(VLOOKUP('FIND YOUR GHG INVENTORY DATA'!B251,'2010 Census Population'!B:E,4,FALSE)="1",SUMIFS('2010 Census Population'!F:F,'2010 Census Population'!B:B,'FIND YOUR GHG INVENTORY DATA'!B251),VLOOKUP('FIND YOUR GHG INVENTORY DATA'!B251,'2010 Census Population'!B:F,5,FALSE))</f>
        <v>4900</v>
      </c>
      <c r="M251" s="216">
        <f>K251/L251</f>
        <v>11.026499042614832</v>
      </c>
      <c r="N251" s="161"/>
      <c r="O251" s="132"/>
      <c r="P251" s="132"/>
      <c r="Q251" s="132"/>
      <c r="R251" s="132"/>
      <c r="S251" s="132"/>
      <c r="T251" s="132"/>
      <c r="U251" s="132"/>
      <c r="V251" s="132"/>
      <c r="W251" s="132"/>
      <c r="X251" s="132"/>
      <c r="Y251" s="132"/>
      <c r="Z251" s="132"/>
      <c r="AA251" s="132"/>
      <c r="AB251" s="132"/>
      <c r="AC251" s="132"/>
    </row>
    <row r="252" spans="1:29" x14ac:dyDescent="0.25">
      <c r="N252" s="132"/>
      <c r="O252" s="132"/>
      <c r="P252" s="132"/>
      <c r="Q252" s="132"/>
      <c r="R252" s="132"/>
      <c r="S252" s="132"/>
      <c r="T252" s="132"/>
      <c r="U252" s="132"/>
      <c r="V252" s="132"/>
      <c r="W252" s="132"/>
      <c r="X252" s="132"/>
      <c r="Y252" s="132"/>
      <c r="Z252" s="132"/>
      <c r="AA252" s="132"/>
      <c r="AB252" s="132"/>
      <c r="AC252" s="132"/>
    </row>
    <row r="253" spans="1:29" x14ac:dyDescent="0.25">
      <c r="N253" s="132"/>
      <c r="O253" s="132"/>
      <c r="P253" s="132"/>
      <c r="Q253" s="132"/>
      <c r="R253" s="132"/>
      <c r="S253" s="132"/>
      <c r="T253" s="132"/>
      <c r="U253" s="132"/>
      <c r="V253" s="132"/>
      <c r="W253" s="132"/>
      <c r="X253" s="132"/>
      <c r="Y253" s="132"/>
      <c r="Z253" s="132"/>
      <c r="AA253" s="132"/>
      <c r="AB253" s="132"/>
      <c r="AC253" s="132"/>
    </row>
  </sheetData>
  <mergeCells count="5">
    <mergeCell ref="B50:M50"/>
    <mergeCell ref="D6:G6"/>
    <mergeCell ref="B12:C12"/>
    <mergeCell ref="D29:G29"/>
    <mergeCell ref="K4:O6"/>
  </mergeCells>
  <dataValidations count="1">
    <dataValidation allowBlank="1" showInputMessage="1" showErrorMessage="1" prompt="What is the name of your local government? " sqref="D6:G6 D29:G29"/>
  </dataValidations>
  <pageMargins left="0.7" right="0.7" top="0.75" bottom="0.75" header="0.3" footer="0.3"/>
  <pageSetup orientation="portrait" horizontalDpi="90" verticalDpi="90" r:id="rId1"/>
  <drawing r:id="rId2"/>
  <tableParts count="1">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N84"/>
  <sheetViews>
    <sheetView topLeftCell="A55" workbookViewId="0">
      <selection activeCell="A55" sqref="A1:XFD1048576"/>
    </sheetView>
  </sheetViews>
  <sheetFormatPr defaultRowHeight="15" x14ac:dyDescent="0.25"/>
  <cols>
    <col min="1" max="1" width="9.140625" style="128"/>
    <col min="2" max="2" width="22.5703125" style="128" customWidth="1"/>
    <col min="3" max="3" width="39.42578125" style="128" customWidth="1"/>
    <col min="4" max="4" width="14" style="128" bestFit="1" customWidth="1"/>
    <col min="5" max="5" width="1.5703125" style="128" customWidth="1"/>
    <col min="6" max="8" width="13.42578125" style="128" bestFit="1" customWidth="1"/>
    <col min="9" max="9" width="10.42578125" style="128" customWidth="1"/>
    <col min="10" max="10" width="10" style="128" customWidth="1"/>
    <col min="11" max="11" width="9.42578125" style="128" customWidth="1"/>
    <col min="12" max="12" width="9.140625" style="128"/>
    <col min="13" max="13" width="64" style="128" customWidth="1"/>
    <col min="14" max="15" width="9.140625" style="128"/>
    <col min="16" max="16" width="11.28515625" style="128" customWidth="1"/>
    <col min="17" max="16384" width="9.140625" style="128"/>
  </cols>
  <sheetData>
    <row r="5" spans="2:11" ht="15.75" thickBot="1" x14ac:dyDescent="0.3"/>
    <row r="6" spans="2:11" ht="16.5" thickTop="1" thickBot="1" x14ac:dyDescent="0.3">
      <c r="B6" s="129" t="s">
        <v>35</v>
      </c>
      <c r="C6" s="155" t="s">
        <v>216</v>
      </c>
    </row>
    <row r="8" spans="2:11" ht="15.75" thickBot="1" x14ac:dyDescent="0.3">
      <c r="B8" s="130" t="s">
        <v>36</v>
      </c>
    </row>
    <row r="9" spans="2:11" ht="16.5" thickTop="1" thickBot="1" x14ac:dyDescent="0.3">
      <c r="B9" s="155"/>
      <c r="C9" s="128" t="s">
        <v>37</v>
      </c>
    </row>
    <row r="10" spans="2:11" ht="15.75" thickTop="1" x14ac:dyDescent="0.25">
      <c r="B10" s="131"/>
      <c r="C10" s="128" t="s">
        <v>38</v>
      </c>
    </row>
    <row r="11" spans="2:11" x14ac:dyDescent="0.25">
      <c r="B11" s="132"/>
    </row>
    <row r="12" spans="2:11" ht="15.75" thickBot="1" x14ac:dyDescent="0.3">
      <c r="B12" s="132"/>
    </row>
    <row r="13" spans="2:11" ht="15.75" thickBot="1" x14ac:dyDescent="0.3">
      <c r="B13" s="232" t="s">
        <v>73</v>
      </c>
      <c r="C13" s="233"/>
      <c r="D13" s="233"/>
      <c r="E13" s="233"/>
      <c r="F13" s="233"/>
      <c r="G13" s="233"/>
      <c r="H13" s="233"/>
      <c r="I13" s="233"/>
      <c r="J13" s="233"/>
      <c r="K13" s="234"/>
    </row>
    <row r="14" spans="2:11" x14ac:dyDescent="0.25">
      <c r="B14" s="133"/>
      <c r="C14" s="134"/>
      <c r="D14" s="135" t="s">
        <v>78</v>
      </c>
      <c r="E14" s="136"/>
      <c r="F14" s="137" t="s">
        <v>79</v>
      </c>
      <c r="G14" s="137" t="s">
        <v>80</v>
      </c>
      <c r="H14" s="137" t="s">
        <v>81</v>
      </c>
      <c r="I14" s="137" t="s">
        <v>82</v>
      </c>
      <c r="J14" s="137" t="s">
        <v>83</v>
      </c>
      <c r="K14" s="138" t="s">
        <v>84</v>
      </c>
    </row>
    <row r="15" spans="2:11" ht="15.75" thickBot="1" x14ac:dyDescent="0.3">
      <c r="B15" s="139" t="s">
        <v>39</v>
      </c>
      <c r="C15" s="140" t="s">
        <v>40</v>
      </c>
      <c r="D15" s="89">
        <f>SUM(D16:D22)</f>
        <v>81374.307303672933</v>
      </c>
      <c r="E15" s="112"/>
      <c r="F15" s="113"/>
      <c r="G15" s="113"/>
      <c r="H15" s="113"/>
      <c r="I15" s="113"/>
      <c r="J15" s="157"/>
      <c r="K15" s="114"/>
    </row>
    <row r="16" spans="2:11" ht="16.5" thickTop="1" thickBot="1" x14ac:dyDescent="0.3">
      <c r="B16" s="141"/>
      <c r="C16" s="142" t="s">
        <v>41</v>
      </c>
      <c r="D16" s="96">
        <f>SUM(F16:H16)</f>
        <v>30459.818712660286</v>
      </c>
      <c r="E16" s="157"/>
      <c r="F16" s="115">
        <v>30311.679147060146</v>
      </c>
      <c r="G16" s="115">
        <v>20.377834747925196</v>
      </c>
      <c r="H16" s="115">
        <v>127.76173085221549</v>
      </c>
      <c r="I16" s="157"/>
      <c r="J16" s="157"/>
      <c r="K16" s="114"/>
    </row>
    <row r="17" spans="2:14" ht="16.5" thickTop="1" thickBot="1" x14ac:dyDescent="0.3">
      <c r="B17" s="141"/>
      <c r="C17" s="142" t="s">
        <v>42</v>
      </c>
      <c r="D17" s="96">
        <f>SUM(F17:H17)</f>
        <v>21844.421327294909</v>
      </c>
      <c r="E17" s="157"/>
      <c r="F17" s="115">
        <v>21823.018140887398</v>
      </c>
      <c r="G17" s="115">
        <v>8.6435945107249186</v>
      </c>
      <c r="H17" s="115">
        <v>12.759591896784402</v>
      </c>
      <c r="I17" s="157"/>
      <c r="J17" s="157"/>
      <c r="K17" s="114"/>
    </row>
    <row r="18" spans="2:14" ht="16.5" thickTop="1" thickBot="1" x14ac:dyDescent="0.3">
      <c r="B18" s="141"/>
      <c r="C18" s="142" t="s">
        <v>43</v>
      </c>
      <c r="D18" s="96">
        <f>SUM(F18:H18)</f>
        <v>12553.690494097906</v>
      </c>
      <c r="E18" s="157"/>
      <c r="F18" s="115">
        <v>12503.035501584165</v>
      </c>
      <c r="G18" s="115">
        <v>12.816323407090831</v>
      </c>
      <c r="H18" s="115">
        <v>37.838669106649121</v>
      </c>
      <c r="I18" s="157"/>
      <c r="J18" s="157"/>
      <c r="K18" s="114"/>
    </row>
    <row r="19" spans="2:14" ht="16.5" thickTop="1" thickBot="1" x14ac:dyDescent="0.3">
      <c r="B19" s="141"/>
      <c r="C19" s="142" t="s">
        <v>69</v>
      </c>
      <c r="D19" s="96">
        <f t="shared" ref="D19:D22" si="0">SUM(F19:H19)</f>
        <v>11578.803291801514</v>
      </c>
      <c r="E19" s="157"/>
      <c r="F19" s="115">
        <v>11539.951912323842</v>
      </c>
      <c r="G19" s="115">
        <v>9.8298670967604398</v>
      </c>
      <c r="H19" s="115">
        <v>29.021512380911776</v>
      </c>
      <c r="I19" s="157"/>
      <c r="J19" s="157"/>
      <c r="K19" s="114"/>
    </row>
    <row r="20" spans="2:14" ht="16.5" thickTop="1" thickBot="1" x14ac:dyDescent="0.3">
      <c r="B20" s="141"/>
      <c r="C20" s="142" t="s">
        <v>44</v>
      </c>
      <c r="D20" s="96">
        <f t="shared" si="0"/>
        <v>694.67182255821081</v>
      </c>
      <c r="E20" s="157"/>
      <c r="F20" s="115">
        <v>0</v>
      </c>
      <c r="G20" s="115">
        <v>236.48402470066748</v>
      </c>
      <c r="H20" s="115">
        <v>458.18779785754339</v>
      </c>
      <c r="I20" s="157"/>
      <c r="J20" s="157"/>
      <c r="K20" s="114"/>
    </row>
    <row r="21" spans="2:14" ht="16.5" thickTop="1" thickBot="1" x14ac:dyDescent="0.3">
      <c r="B21" s="141"/>
      <c r="C21" s="142" t="s">
        <v>45</v>
      </c>
      <c r="D21" s="96">
        <f t="shared" si="0"/>
        <v>4242.901655260097</v>
      </c>
      <c r="E21" s="157"/>
      <c r="F21" s="115">
        <v>4213.3180909168805</v>
      </c>
      <c r="G21" s="115">
        <v>9.4000046262487871</v>
      </c>
      <c r="H21" s="115">
        <v>20.183559716967093</v>
      </c>
      <c r="I21" s="157"/>
      <c r="J21" s="157"/>
      <c r="K21" s="114"/>
    </row>
    <row r="22" spans="2:14" ht="16.5" thickTop="1" thickBot="1" x14ac:dyDescent="0.3">
      <c r="B22" s="141"/>
      <c r="C22" s="142" t="s">
        <v>315</v>
      </c>
      <c r="D22" s="96">
        <f t="shared" si="0"/>
        <v>0</v>
      </c>
      <c r="E22" s="157"/>
      <c r="F22" s="170">
        <v>0</v>
      </c>
      <c r="G22" s="170">
        <v>0</v>
      </c>
      <c r="H22" s="170">
        <v>0</v>
      </c>
      <c r="I22" s="157"/>
      <c r="J22" s="157"/>
      <c r="K22" s="114"/>
    </row>
    <row r="23" spans="2:14" ht="16.5" thickTop="1" thickBot="1" x14ac:dyDescent="0.3">
      <c r="B23" s="141"/>
      <c r="C23" s="140" t="s">
        <v>46</v>
      </c>
      <c r="D23" s="89">
        <f>SUM(D24:D30)</f>
        <v>49848.503325715952</v>
      </c>
      <c r="E23" s="157"/>
      <c r="F23" s="113"/>
      <c r="G23" s="113"/>
      <c r="H23" s="113"/>
      <c r="I23" s="157"/>
      <c r="J23" s="157"/>
      <c r="K23" s="114"/>
    </row>
    <row r="24" spans="2:14" ht="16.5" thickTop="1" thickBot="1" x14ac:dyDescent="0.3">
      <c r="B24" s="141"/>
      <c r="C24" s="142" t="s">
        <v>41</v>
      </c>
      <c r="D24" s="96">
        <f t="shared" ref="D24:D39" si="1">SUM(F24:H24)</f>
        <v>12893.585933350145</v>
      </c>
      <c r="E24" s="157"/>
      <c r="F24" s="115">
        <v>12830.878724314764</v>
      </c>
      <c r="G24" s="115">
        <v>8.6259004341603553</v>
      </c>
      <c r="H24" s="115">
        <v>54.081308601219874</v>
      </c>
      <c r="I24" s="157"/>
      <c r="J24" s="157"/>
      <c r="K24" s="114"/>
    </row>
    <row r="25" spans="2:14" ht="16.5" thickTop="1" thickBot="1" x14ac:dyDescent="0.3">
      <c r="B25" s="141"/>
      <c r="C25" s="142" t="s">
        <v>42</v>
      </c>
      <c r="D25" s="96">
        <f t="shared" si="1"/>
        <v>19633.167684359181</v>
      </c>
      <c r="E25" s="157"/>
      <c r="F25" s="115">
        <v>19613.931086537606</v>
      </c>
      <c r="G25" s="115">
        <v>7.7686260433287364</v>
      </c>
      <c r="H25" s="115">
        <v>11.467971778247186</v>
      </c>
      <c r="I25" s="157"/>
      <c r="J25" s="157"/>
      <c r="K25" s="114"/>
    </row>
    <row r="26" spans="2:14" ht="16.5" thickTop="1" thickBot="1" x14ac:dyDescent="0.3">
      <c r="B26" s="141"/>
      <c r="C26" s="142" t="s">
        <v>43</v>
      </c>
      <c r="D26" s="96">
        <f t="shared" si="1"/>
        <v>5115.8530508134154</v>
      </c>
      <c r="E26" s="157"/>
      <c r="F26" s="115">
        <v>5095.7064818394865</v>
      </c>
      <c r="G26" s="115">
        <v>5.0973246801506455</v>
      </c>
      <c r="H26" s="115">
        <v>15.049244293778099</v>
      </c>
      <c r="I26" s="157"/>
      <c r="J26" s="157"/>
      <c r="K26" s="114"/>
    </row>
    <row r="27" spans="2:14" ht="16.5" thickTop="1" thickBot="1" x14ac:dyDescent="0.3">
      <c r="B27" s="141"/>
      <c r="C27" s="142" t="s">
        <v>69</v>
      </c>
      <c r="D27" s="96">
        <f t="shared" si="1"/>
        <v>6001.7262628386679</v>
      </c>
      <c r="E27" s="157"/>
      <c r="F27" s="115">
        <v>5981.7330408137987</v>
      </c>
      <c r="G27" s="115">
        <v>5.058526054485065</v>
      </c>
      <c r="H27" s="115">
        <v>14.934695970384476</v>
      </c>
      <c r="I27" s="157"/>
      <c r="J27" s="157"/>
      <c r="K27" s="114"/>
      <c r="N27" s="132"/>
    </row>
    <row r="28" spans="2:14" ht="16.5" thickTop="1" thickBot="1" x14ac:dyDescent="0.3">
      <c r="B28" s="141"/>
      <c r="C28" s="142" t="s">
        <v>70</v>
      </c>
      <c r="D28" s="96">
        <f t="shared" si="1"/>
        <v>5721.4524115949953</v>
      </c>
      <c r="E28" s="157"/>
      <c r="F28" s="115">
        <v>5702.392850502044</v>
      </c>
      <c r="G28" s="115">
        <v>4.8222985897828643</v>
      </c>
      <c r="H28" s="115">
        <v>14.237262503168459</v>
      </c>
      <c r="I28" s="157"/>
      <c r="J28" s="157"/>
      <c r="K28" s="114"/>
      <c r="N28" s="132"/>
    </row>
    <row r="29" spans="2:14" ht="16.5" thickTop="1" thickBot="1" x14ac:dyDescent="0.3">
      <c r="B29" s="141"/>
      <c r="C29" s="142" t="s">
        <v>45</v>
      </c>
      <c r="D29" s="96">
        <f t="shared" si="1"/>
        <v>445.18731678657855</v>
      </c>
      <c r="E29" s="157"/>
      <c r="F29" s="115">
        <v>442.08325529728813</v>
      </c>
      <c r="G29" s="115">
        <v>0.98629739205788647</v>
      </c>
      <c r="H29" s="115">
        <v>2.1177640972325178</v>
      </c>
      <c r="I29" s="157"/>
      <c r="J29" s="157"/>
      <c r="K29" s="114"/>
      <c r="N29" s="132"/>
    </row>
    <row r="30" spans="2:14" ht="16.5" thickTop="1" thickBot="1" x14ac:dyDescent="0.3">
      <c r="B30" s="141"/>
      <c r="C30" s="142" t="s">
        <v>44</v>
      </c>
      <c r="D30" s="96">
        <f t="shared" si="1"/>
        <v>37.530665972965046</v>
      </c>
      <c r="E30" s="157"/>
      <c r="F30" s="115">
        <v>0</v>
      </c>
      <c r="G30" s="115">
        <v>12.776396926966823</v>
      </c>
      <c r="H30" s="115">
        <v>24.754269045998225</v>
      </c>
      <c r="I30" s="157"/>
      <c r="J30" s="157"/>
      <c r="K30" s="114"/>
      <c r="N30" s="132"/>
    </row>
    <row r="31" spans="2:14" ht="16.5" thickTop="1" thickBot="1" x14ac:dyDescent="0.3">
      <c r="B31" s="141"/>
      <c r="C31" s="140" t="s">
        <v>47</v>
      </c>
      <c r="D31" s="89">
        <f>SUM(D32:D39)</f>
        <v>269164.6785206488</v>
      </c>
      <c r="E31" s="157"/>
      <c r="F31" s="113"/>
      <c r="G31" s="113"/>
      <c r="H31" s="113"/>
      <c r="I31" s="113"/>
      <c r="J31" s="157"/>
      <c r="K31" s="114"/>
      <c r="N31" s="132"/>
    </row>
    <row r="32" spans="2:14" ht="16.5" thickTop="1" thickBot="1" x14ac:dyDescent="0.3">
      <c r="B32" s="141"/>
      <c r="C32" s="142" t="s">
        <v>41</v>
      </c>
      <c r="D32" s="96">
        <f t="shared" si="1"/>
        <v>20458.057992936101</v>
      </c>
      <c r="E32" s="157"/>
      <c r="F32" s="115">
        <v>20358.561411794719</v>
      </c>
      <c r="G32" s="115">
        <v>13.686585891276033</v>
      </c>
      <c r="H32" s="115">
        <v>85.809995250107619</v>
      </c>
      <c r="I32" s="157"/>
      <c r="J32" s="157"/>
      <c r="K32" s="114"/>
      <c r="N32" s="132"/>
    </row>
    <row r="33" spans="2:11" ht="16.5" thickTop="1" thickBot="1" x14ac:dyDescent="0.3">
      <c r="B33" s="141"/>
      <c r="C33" s="142" t="s">
        <v>42</v>
      </c>
      <c r="D33" s="96">
        <f t="shared" si="1"/>
        <v>87049.740378975752</v>
      </c>
      <c r="E33" s="157"/>
      <c r="F33" s="115">
        <v>86964.448954124484</v>
      </c>
      <c r="G33" s="115">
        <v>34.444613882244703</v>
      </c>
      <c r="H33" s="115">
        <v>50.846810969027885</v>
      </c>
      <c r="I33" s="157"/>
      <c r="J33" s="157"/>
      <c r="K33" s="114"/>
    </row>
    <row r="34" spans="2:11" ht="16.5" thickTop="1" thickBot="1" x14ac:dyDescent="0.3">
      <c r="B34" s="141"/>
      <c r="C34" s="142" t="s">
        <v>43</v>
      </c>
      <c r="D34" s="96">
        <f t="shared" si="1"/>
        <v>84.6728403769864</v>
      </c>
      <c r="E34" s="157"/>
      <c r="F34" s="115">
        <v>84.339393109848388</v>
      </c>
      <c r="G34" s="115">
        <v>8.4366176022871525E-2</v>
      </c>
      <c r="H34" s="115">
        <v>0.24908109111514451</v>
      </c>
      <c r="I34" s="157"/>
      <c r="J34" s="157"/>
      <c r="K34" s="114"/>
    </row>
    <row r="35" spans="2:11" ht="16.5" thickTop="1" thickBot="1" x14ac:dyDescent="0.3">
      <c r="B35" s="141"/>
      <c r="C35" s="142" t="s">
        <v>69</v>
      </c>
      <c r="D35" s="96">
        <f t="shared" si="1"/>
        <v>859.31582147782194</v>
      </c>
      <c r="E35" s="157"/>
      <c r="F35" s="115">
        <v>856.43248334433429</v>
      </c>
      <c r="G35" s="115">
        <v>0.72951928678600686</v>
      </c>
      <c r="H35" s="115">
        <v>2.1538188467015442</v>
      </c>
      <c r="I35" s="157"/>
      <c r="J35" s="157"/>
      <c r="K35" s="114"/>
    </row>
    <row r="36" spans="2:11" ht="16.5" thickTop="1" thickBot="1" x14ac:dyDescent="0.3">
      <c r="B36" s="141"/>
      <c r="C36" s="142" t="s">
        <v>70</v>
      </c>
      <c r="D36" s="96">
        <f t="shared" si="1"/>
        <v>231.48400829948321</v>
      </c>
      <c r="E36" s="157"/>
      <c r="F36" s="115">
        <v>230.71904103957834</v>
      </c>
      <c r="G36" s="115">
        <v>0.19354593322894056</v>
      </c>
      <c r="H36" s="115">
        <v>0.57142132667591983</v>
      </c>
      <c r="I36" s="157"/>
      <c r="J36" s="157"/>
      <c r="K36" s="114"/>
    </row>
    <row r="37" spans="2:11" ht="16.5" thickTop="1" thickBot="1" x14ac:dyDescent="0.3">
      <c r="B37" s="141"/>
      <c r="C37" s="142" t="s">
        <v>45</v>
      </c>
      <c r="D37" s="96">
        <f t="shared" si="1"/>
        <v>91562.046440596401</v>
      </c>
      <c r="E37" s="157"/>
      <c r="F37" s="115">
        <v>90856.143057270529</v>
      </c>
      <c r="G37" s="115">
        <v>224.74013968125792</v>
      </c>
      <c r="H37" s="115">
        <v>481.16324364460576</v>
      </c>
      <c r="I37" s="157"/>
      <c r="J37" s="157"/>
      <c r="K37" s="114"/>
    </row>
    <row r="38" spans="2:11" ht="16.5" thickTop="1" thickBot="1" x14ac:dyDescent="0.3">
      <c r="B38" s="141"/>
      <c r="C38" s="142" t="s">
        <v>44</v>
      </c>
      <c r="D38" s="96">
        <f t="shared" si="1"/>
        <v>23.324766312205661</v>
      </c>
      <c r="E38" s="157"/>
      <c r="F38" s="157">
        <v>0</v>
      </c>
      <c r="G38" s="115">
        <v>7.9403459786232027</v>
      </c>
      <c r="H38" s="115">
        <v>15.384420333582456</v>
      </c>
      <c r="I38" s="157"/>
      <c r="J38" s="157"/>
      <c r="K38" s="114"/>
    </row>
    <row r="39" spans="2:11" ht="16.5" thickTop="1" thickBot="1" x14ac:dyDescent="0.3">
      <c r="B39" s="141"/>
      <c r="C39" s="142" t="s">
        <v>110</v>
      </c>
      <c r="D39" s="96">
        <f t="shared" si="1"/>
        <v>68896.036271674049</v>
      </c>
      <c r="E39" s="157"/>
      <c r="F39" s="115">
        <v>68824.282286755173</v>
      </c>
      <c r="G39" s="115">
        <v>27.958839557789865</v>
      </c>
      <c r="H39" s="115">
        <v>43.79514536109388</v>
      </c>
      <c r="I39" s="157"/>
      <c r="J39" s="157"/>
      <c r="K39" s="114"/>
    </row>
    <row r="40" spans="2:11" ht="16.5" thickTop="1" thickBot="1" x14ac:dyDescent="0.3">
      <c r="B40" s="141"/>
      <c r="C40" s="140" t="s">
        <v>49</v>
      </c>
      <c r="D40" s="89">
        <f>SUM(D41:D44)</f>
        <v>22505.45749343036</v>
      </c>
      <c r="E40" s="157"/>
      <c r="F40" s="157"/>
      <c r="G40" s="157"/>
      <c r="H40" s="157"/>
      <c r="I40" s="157"/>
      <c r="J40" s="157"/>
      <c r="K40" s="114"/>
    </row>
    <row r="41" spans="2:11" ht="16.5" thickTop="1" thickBot="1" x14ac:dyDescent="0.3">
      <c r="B41" s="141"/>
      <c r="C41" s="142" t="s">
        <v>50</v>
      </c>
      <c r="D41" s="96">
        <f>SUM(F41:K41)</f>
        <v>3369.2452273363774</v>
      </c>
      <c r="E41" s="157"/>
      <c r="F41" s="96">
        <v>3352.8590981513566</v>
      </c>
      <c r="G41" s="96">
        <v>2.2540489526734917</v>
      </c>
      <c r="H41" s="96">
        <v>14.132080232347068</v>
      </c>
      <c r="I41" s="157"/>
      <c r="J41" s="157"/>
      <c r="K41" s="114"/>
    </row>
    <row r="42" spans="2:11" ht="16.5" thickTop="1" thickBot="1" x14ac:dyDescent="0.3">
      <c r="B42" s="141"/>
      <c r="C42" s="142" t="s">
        <v>51</v>
      </c>
      <c r="D42" s="96">
        <f t="shared" ref="D42:D44" si="2">SUM(F42:K42)</f>
        <v>17090.199050047198</v>
      </c>
      <c r="E42" s="157"/>
      <c r="F42" s="157"/>
      <c r="G42" s="96">
        <v>17090.199050047198</v>
      </c>
      <c r="H42" s="157"/>
      <c r="I42" s="157"/>
      <c r="J42" s="157"/>
      <c r="K42" s="114"/>
    </row>
    <row r="43" spans="2:11" ht="16.5" thickTop="1" thickBot="1" x14ac:dyDescent="0.3">
      <c r="B43" s="141"/>
      <c r="C43" s="142" t="s">
        <v>52</v>
      </c>
      <c r="D43" s="96">
        <f t="shared" si="2"/>
        <v>883.66321604678535</v>
      </c>
      <c r="E43" s="157"/>
      <c r="F43" s="157"/>
      <c r="G43" s="157"/>
      <c r="H43" s="157"/>
      <c r="I43" s="157"/>
      <c r="J43" s="157"/>
      <c r="K43" s="96">
        <v>883.66321604678535</v>
      </c>
    </row>
    <row r="44" spans="2:11" ht="16.5" thickTop="1" thickBot="1" x14ac:dyDescent="0.3">
      <c r="B44" s="141"/>
      <c r="C44" s="142" t="s">
        <v>316</v>
      </c>
      <c r="D44" s="96">
        <f t="shared" si="2"/>
        <v>1162.3499999999999</v>
      </c>
      <c r="E44" s="157"/>
      <c r="F44" s="157"/>
      <c r="G44" s="96">
        <v>1162.3499999999999</v>
      </c>
      <c r="H44" s="157"/>
      <c r="I44" s="157"/>
      <c r="J44" s="157"/>
      <c r="K44" s="169"/>
    </row>
    <row r="45" spans="2:11" ht="16.5" thickTop="1" thickBot="1" x14ac:dyDescent="0.3">
      <c r="B45" s="141"/>
      <c r="C45" s="140" t="s">
        <v>10</v>
      </c>
      <c r="D45" s="89">
        <f>SUM(D46:D56)</f>
        <v>6808.5447116647883</v>
      </c>
      <c r="E45" s="157"/>
      <c r="F45" s="157"/>
      <c r="G45" s="157"/>
      <c r="H45" s="157"/>
      <c r="I45" s="157"/>
      <c r="J45" s="157"/>
      <c r="K45" s="114"/>
    </row>
    <row r="46" spans="2:11" ht="16.5" thickTop="1" thickBot="1" x14ac:dyDescent="0.3">
      <c r="B46" s="141"/>
      <c r="C46" s="142" t="s">
        <v>53</v>
      </c>
      <c r="D46" s="96">
        <f>SUM(F46:K46)</f>
        <v>0</v>
      </c>
      <c r="E46" s="157"/>
      <c r="F46" s="115"/>
      <c r="G46" s="115"/>
      <c r="H46" s="157"/>
      <c r="I46" s="157"/>
      <c r="J46" s="157"/>
      <c r="K46" s="114"/>
    </row>
    <row r="47" spans="2:11" ht="16.5" thickTop="1" thickBot="1" x14ac:dyDescent="0.3">
      <c r="B47" s="141"/>
      <c r="C47" s="142" t="s">
        <v>86</v>
      </c>
      <c r="D47" s="96">
        <f t="shared" ref="D47:D56" si="3">SUM(F47:K47)</f>
        <v>0</v>
      </c>
      <c r="E47" s="157"/>
      <c r="F47" s="115"/>
      <c r="G47" s="115"/>
      <c r="H47" s="115"/>
      <c r="I47" s="157"/>
      <c r="J47" s="157"/>
      <c r="K47" s="114"/>
    </row>
    <row r="48" spans="2:11" ht="16.5" thickTop="1" thickBot="1" x14ac:dyDescent="0.3">
      <c r="B48" s="141"/>
      <c r="C48" s="142" t="s">
        <v>87</v>
      </c>
      <c r="D48" s="96">
        <f t="shared" si="3"/>
        <v>0</v>
      </c>
      <c r="E48" s="157"/>
      <c r="F48" s="115"/>
      <c r="G48" s="157"/>
      <c r="H48" s="157"/>
      <c r="I48" s="95"/>
      <c r="J48" s="157"/>
      <c r="K48" s="114"/>
    </row>
    <row r="49" spans="2:11" ht="16.5" thickTop="1" thickBot="1" x14ac:dyDescent="0.3">
      <c r="B49" s="141"/>
      <c r="C49" s="143" t="s">
        <v>71</v>
      </c>
      <c r="D49" s="96">
        <f t="shared" si="3"/>
        <v>0</v>
      </c>
      <c r="E49" s="157"/>
      <c r="F49" s="115"/>
      <c r="G49" s="115"/>
      <c r="H49" s="157"/>
      <c r="I49" s="157"/>
      <c r="J49" s="157"/>
      <c r="K49" s="114"/>
    </row>
    <row r="50" spans="2:11" ht="16.5" thickTop="1" thickBot="1" x14ac:dyDescent="0.3">
      <c r="B50" s="141"/>
      <c r="C50" s="143" t="s">
        <v>88</v>
      </c>
      <c r="D50" s="96">
        <f t="shared" si="3"/>
        <v>0</v>
      </c>
      <c r="E50" s="157"/>
      <c r="F50" s="115"/>
      <c r="G50" s="115"/>
      <c r="H50" s="157"/>
      <c r="I50" s="157"/>
      <c r="J50" s="157"/>
      <c r="K50" s="114"/>
    </row>
    <row r="51" spans="2:11" ht="16.5" thickTop="1" thickBot="1" x14ac:dyDescent="0.3">
      <c r="B51" s="141"/>
      <c r="C51" s="143" t="s">
        <v>89</v>
      </c>
      <c r="D51" s="96">
        <f t="shared" si="3"/>
        <v>0</v>
      </c>
      <c r="E51" s="157"/>
      <c r="F51" s="115"/>
      <c r="G51" s="115"/>
      <c r="H51" s="157"/>
      <c r="I51" s="157"/>
      <c r="J51" s="157"/>
      <c r="K51" s="114"/>
    </row>
    <row r="52" spans="2:11" ht="16.5" thickTop="1" thickBot="1" x14ac:dyDescent="0.3">
      <c r="B52" s="141"/>
      <c r="C52" s="142" t="s">
        <v>90</v>
      </c>
      <c r="D52" s="96">
        <f t="shared" si="3"/>
        <v>0</v>
      </c>
      <c r="E52" s="157"/>
      <c r="F52" s="157"/>
      <c r="G52" s="157"/>
      <c r="H52" s="157"/>
      <c r="I52" s="95"/>
      <c r="J52" s="95"/>
      <c r="K52" s="95"/>
    </row>
    <row r="53" spans="2:11" ht="16.5" thickTop="1" thickBot="1" x14ac:dyDescent="0.3">
      <c r="B53" s="141"/>
      <c r="C53" s="142" t="s">
        <v>111</v>
      </c>
      <c r="D53" s="96">
        <f t="shared" si="3"/>
        <v>0</v>
      </c>
      <c r="E53" s="157"/>
      <c r="F53" s="115">
        <v>0</v>
      </c>
      <c r="G53" s="115">
        <v>0</v>
      </c>
      <c r="H53" s="157">
        <v>0</v>
      </c>
      <c r="I53" s="157"/>
      <c r="J53" s="157"/>
      <c r="K53" s="116"/>
    </row>
    <row r="54" spans="2:11" ht="16.5" thickTop="1" thickBot="1" x14ac:dyDescent="0.3">
      <c r="B54" s="141"/>
      <c r="C54" s="142" t="s">
        <v>91</v>
      </c>
      <c r="D54" s="96">
        <f t="shared" si="3"/>
        <v>0</v>
      </c>
      <c r="E54" s="157"/>
      <c r="F54" s="115"/>
      <c r="G54" s="115"/>
      <c r="H54" s="157"/>
      <c r="I54" s="157"/>
      <c r="J54" s="157"/>
      <c r="K54" s="114"/>
    </row>
    <row r="55" spans="2:11" ht="16.5" thickTop="1" thickBot="1" x14ac:dyDescent="0.3">
      <c r="B55" s="141"/>
      <c r="C55" s="140" t="s">
        <v>54</v>
      </c>
      <c r="D55" s="157"/>
      <c r="E55" s="157"/>
      <c r="F55" s="157"/>
      <c r="G55" s="157"/>
      <c r="H55" s="157"/>
      <c r="I55" s="157"/>
      <c r="J55" s="157"/>
      <c r="K55" s="114"/>
    </row>
    <row r="56" spans="2:11" ht="16.5" thickTop="1" thickBot="1" x14ac:dyDescent="0.3">
      <c r="B56" s="141"/>
      <c r="C56" s="142" t="s">
        <v>55</v>
      </c>
      <c r="D56" s="96">
        <f t="shared" si="3"/>
        <v>6808.5447116647883</v>
      </c>
      <c r="E56" s="157"/>
      <c r="F56" s="157"/>
      <c r="G56" s="157"/>
      <c r="H56" s="157"/>
      <c r="I56" s="157"/>
      <c r="J56" s="95">
        <v>6808.5447116647883</v>
      </c>
      <c r="K56" s="114"/>
    </row>
    <row r="57" spans="2:11" ht="16.5" thickTop="1" thickBot="1" x14ac:dyDescent="0.3">
      <c r="B57" s="144" t="s">
        <v>56</v>
      </c>
      <c r="C57" s="145" t="s">
        <v>57</v>
      </c>
      <c r="D57" s="89">
        <f>SUM(D58:D70)</f>
        <v>128015.30834662452</v>
      </c>
      <c r="E57" s="157"/>
      <c r="F57" s="157"/>
      <c r="G57" s="157"/>
      <c r="H57" s="157"/>
      <c r="I57" s="157"/>
      <c r="J57" s="157"/>
      <c r="K57" s="114"/>
    </row>
    <row r="58" spans="2:11" ht="16.5" thickTop="1" thickBot="1" x14ac:dyDescent="0.3">
      <c r="B58" s="146"/>
      <c r="C58" s="147" t="s">
        <v>48</v>
      </c>
      <c r="D58" s="96">
        <f>SUM(F58:H58)</f>
        <v>84824.057719544173</v>
      </c>
      <c r="E58" s="157"/>
      <c r="F58" s="115">
        <v>83598.536683191283</v>
      </c>
      <c r="G58" s="115">
        <v>83.086171956128481</v>
      </c>
      <c r="H58" s="115">
        <v>1142.4348643967667</v>
      </c>
      <c r="I58" s="157"/>
      <c r="J58" s="157"/>
      <c r="K58" s="114"/>
    </row>
    <row r="59" spans="2:11" ht="16.5" thickTop="1" thickBot="1" x14ac:dyDescent="0.3">
      <c r="B59" s="146"/>
      <c r="C59" s="147" t="s">
        <v>58</v>
      </c>
      <c r="D59" s="96">
        <f t="shared" ref="D59:D70" si="4">SUM(F59:H59)</f>
        <v>11663.577179791144</v>
      </c>
      <c r="E59" s="157"/>
      <c r="F59" s="115">
        <v>11495.064147318444</v>
      </c>
      <c r="G59" s="115">
        <v>11.424612371030422</v>
      </c>
      <c r="H59" s="115">
        <v>157.08842010166831</v>
      </c>
      <c r="I59" s="157"/>
      <c r="J59" s="157"/>
      <c r="K59" s="114"/>
    </row>
    <row r="60" spans="2:11" ht="16.5" thickTop="1" thickBot="1" x14ac:dyDescent="0.3">
      <c r="B60" s="146"/>
      <c r="C60" s="147" t="s">
        <v>59</v>
      </c>
      <c r="D60" s="96">
        <f t="shared" si="4"/>
        <v>0</v>
      </c>
      <c r="E60" s="157"/>
      <c r="F60" s="157"/>
      <c r="G60" s="95">
        <v>0</v>
      </c>
      <c r="H60" s="95">
        <v>0</v>
      </c>
      <c r="I60" s="157"/>
      <c r="J60" s="157"/>
      <c r="K60" s="114"/>
    </row>
    <row r="61" spans="2:11" ht="16.5" thickTop="1" thickBot="1" x14ac:dyDescent="0.3">
      <c r="B61" s="146"/>
      <c r="C61" s="147" t="s">
        <v>60</v>
      </c>
      <c r="D61" s="96">
        <f t="shared" si="4"/>
        <v>0</v>
      </c>
      <c r="E61" s="157"/>
      <c r="F61" s="157"/>
      <c r="G61" s="95"/>
      <c r="H61" s="95"/>
      <c r="I61" s="157"/>
      <c r="J61" s="157"/>
      <c r="K61" s="114"/>
    </row>
    <row r="62" spans="2:11" ht="16.5" thickTop="1" thickBot="1" x14ac:dyDescent="0.3">
      <c r="B62" s="146"/>
      <c r="C62" s="145" t="s">
        <v>92</v>
      </c>
      <c r="D62" s="157"/>
      <c r="E62" s="157"/>
      <c r="F62" s="157"/>
      <c r="G62" s="157"/>
      <c r="H62" s="157"/>
      <c r="I62" s="157"/>
      <c r="J62" s="157"/>
      <c r="K62" s="114"/>
    </row>
    <row r="63" spans="2:11" ht="16.5" thickTop="1" thickBot="1" x14ac:dyDescent="0.3">
      <c r="B63" s="146"/>
      <c r="C63" s="147" t="s">
        <v>58</v>
      </c>
      <c r="D63" s="96">
        <f t="shared" si="4"/>
        <v>301.57128926488002</v>
      </c>
      <c r="E63" s="157"/>
      <c r="F63" s="115">
        <v>300.91933</v>
      </c>
      <c r="G63" s="115">
        <v>0.49390853400000007</v>
      </c>
      <c r="H63" s="115">
        <v>0.15805073088000002</v>
      </c>
      <c r="I63" s="157"/>
      <c r="J63" s="157"/>
      <c r="K63" s="114"/>
    </row>
    <row r="64" spans="2:11" ht="16.5" thickTop="1" thickBot="1" x14ac:dyDescent="0.3">
      <c r="B64" s="146"/>
      <c r="C64" s="147" t="s">
        <v>93</v>
      </c>
      <c r="D64" s="96">
        <f t="shared" si="4"/>
        <v>0</v>
      </c>
      <c r="E64" s="157"/>
      <c r="F64" s="115"/>
      <c r="G64" s="115"/>
      <c r="H64" s="115"/>
      <c r="I64" s="157"/>
      <c r="J64" s="157"/>
      <c r="K64" s="114"/>
    </row>
    <row r="65" spans="2:11" ht="16.5" thickTop="1" thickBot="1" x14ac:dyDescent="0.3">
      <c r="B65" s="146"/>
      <c r="C65" s="145" t="s">
        <v>94</v>
      </c>
      <c r="D65" s="157"/>
      <c r="E65" s="157"/>
      <c r="F65" s="113"/>
      <c r="G65" s="113"/>
      <c r="H65" s="113"/>
      <c r="I65" s="113"/>
      <c r="J65" s="157"/>
      <c r="K65" s="114"/>
    </row>
    <row r="66" spans="2:11" ht="16.5" thickTop="1" thickBot="1" x14ac:dyDescent="0.3">
      <c r="B66" s="146"/>
      <c r="C66" s="147" t="s">
        <v>75</v>
      </c>
      <c r="D66" s="96">
        <f t="shared" si="4"/>
        <v>5007.0982327251468</v>
      </c>
      <c r="E66" s="157"/>
      <c r="F66" s="117">
        <v>5007.0982327251468</v>
      </c>
      <c r="G66" s="118"/>
      <c r="H66" s="118"/>
      <c r="I66" s="157"/>
      <c r="J66" s="113"/>
      <c r="K66" s="114"/>
    </row>
    <row r="67" spans="2:11" ht="16.5" thickTop="1" thickBot="1" x14ac:dyDescent="0.3">
      <c r="B67" s="146"/>
      <c r="C67" s="147" t="s">
        <v>95</v>
      </c>
      <c r="D67" s="96">
        <f t="shared" si="4"/>
        <v>900.14012722551263</v>
      </c>
      <c r="E67" s="157"/>
      <c r="F67" s="117">
        <v>900.14012722551263</v>
      </c>
      <c r="G67" s="95"/>
      <c r="H67" s="95"/>
      <c r="I67" s="157"/>
      <c r="J67" s="113"/>
      <c r="K67" s="114"/>
    </row>
    <row r="68" spans="2:11" ht="16.5" thickTop="1" thickBot="1" x14ac:dyDescent="0.3">
      <c r="B68" s="146"/>
      <c r="C68" s="147" t="s">
        <v>96</v>
      </c>
      <c r="D68" s="96">
        <f t="shared" si="4"/>
        <v>0</v>
      </c>
      <c r="E68" s="157"/>
      <c r="F68" s="117"/>
      <c r="G68" s="95"/>
      <c r="H68" s="95"/>
      <c r="I68" s="157"/>
      <c r="J68" s="113"/>
      <c r="K68" s="114"/>
    </row>
    <row r="69" spans="2:11" ht="16.5" thickTop="1" thickBot="1" x14ac:dyDescent="0.3">
      <c r="B69" s="146"/>
      <c r="C69" s="145" t="s">
        <v>97</v>
      </c>
      <c r="D69" s="157"/>
      <c r="E69" s="157"/>
      <c r="F69" s="157"/>
      <c r="G69" s="157"/>
      <c r="H69" s="157"/>
      <c r="I69" s="157"/>
      <c r="J69" s="113"/>
      <c r="K69" s="114"/>
    </row>
    <row r="70" spans="2:11" ht="16.5" thickTop="1" thickBot="1" x14ac:dyDescent="0.3">
      <c r="B70" s="146"/>
      <c r="C70" s="147" t="s">
        <v>98</v>
      </c>
      <c r="D70" s="96">
        <f t="shared" si="4"/>
        <v>25318.863798073668</v>
      </c>
      <c r="E70" s="157"/>
      <c r="F70" s="115">
        <v>25318.863798073668</v>
      </c>
      <c r="G70" s="115">
        <v>0</v>
      </c>
      <c r="H70" s="115">
        <v>0</v>
      </c>
      <c r="I70" s="157"/>
      <c r="J70" s="113"/>
      <c r="K70" s="114"/>
    </row>
    <row r="71" spans="2:11" ht="16.5" thickTop="1" thickBot="1" x14ac:dyDescent="0.3">
      <c r="B71" s="139" t="s">
        <v>61</v>
      </c>
      <c r="C71" s="140" t="s">
        <v>62</v>
      </c>
      <c r="D71" s="89">
        <f>SUM(D72:D75)</f>
        <v>6254.1762766886677</v>
      </c>
      <c r="E71" s="157"/>
      <c r="F71" s="157"/>
      <c r="G71" s="157"/>
      <c r="H71" s="157"/>
      <c r="I71" s="157"/>
      <c r="J71" s="113"/>
      <c r="K71" s="114"/>
    </row>
    <row r="72" spans="2:11" ht="16.5" thickTop="1" thickBot="1" x14ac:dyDescent="0.3">
      <c r="B72" s="141"/>
      <c r="C72" s="142" t="s">
        <v>72</v>
      </c>
      <c r="D72" s="95">
        <f>SUM(F72:H72)</f>
        <v>4469.6174116776674</v>
      </c>
      <c r="E72" s="157"/>
      <c r="F72" s="157"/>
      <c r="G72" s="95">
        <v>4469.6174116776674</v>
      </c>
      <c r="H72" s="113"/>
      <c r="I72" s="113"/>
      <c r="J72" s="113"/>
      <c r="K72" s="114"/>
    </row>
    <row r="73" spans="2:11" ht="16.5" thickTop="1" thickBot="1" x14ac:dyDescent="0.3">
      <c r="B73" s="141"/>
      <c r="C73" s="142" t="s">
        <v>63</v>
      </c>
      <c r="D73" s="95">
        <f t="shared" ref="D73:D75" si="5">SUM(F73:H73)</f>
        <v>0</v>
      </c>
      <c r="E73" s="157"/>
      <c r="F73" s="115"/>
      <c r="G73" s="115"/>
      <c r="H73" s="115"/>
      <c r="I73" s="157"/>
      <c r="J73" s="113"/>
      <c r="K73" s="114"/>
    </row>
    <row r="74" spans="2:11" ht="16.5" thickTop="1" thickBot="1" x14ac:dyDescent="0.3">
      <c r="B74" s="141"/>
      <c r="C74" s="140" t="s">
        <v>64</v>
      </c>
      <c r="D74" s="157"/>
      <c r="E74" s="157"/>
      <c r="F74" s="157"/>
      <c r="G74" s="157"/>
      <c r="H74" s="157"/>
      <c r="I74" s="157"/>
      <c r="J74" s="113"/>
      <c r="K74" s="119"/>
    </row>
    <row r="75" spans="2:11" ht="16.5" thickTop="1" thickBot="1" x14ac:dyDescent="0.3">
      <c r="B75" s="141"/>
      <c r="C75" s="142" t="s">
        <v>65</v>
      </c>
      <c r="D75" s="95">
        <f t="shared" si="5"/>
        <v>1784.5588650109999</v>
      </c>
      <c r="E75" s="157"/>
      <c r="F75" s="157"/>
      <c r="G75" s="115">
        <v>1233.7570586249999</v>
      </c>
      <c r="H75" s="115">
        <v>550.80180638599995</v>
      </c>
      <c r="I75" s="157"/>
      <c r="J75" s="113"/>
      <c r="K75" s="114"/>
    </row>
    <row r="76" spans="2:11" ht="16.5" thickTop="1" thickBot="1" x14ac:dyDescent="0.3">
      <c r="B76" s="144" t="s">
        <v>11</v>
      </c>
      <c r="C76" s="148" t="s">
        <v>66</v>
      </c>
      <c r="D76" s="89">
        <f>SUM(D77:D81)</f>
        <v>38648.494401468219</v>
      </c>
      <c r="E76" s="157"/>
      <c r="F76" s="157"/>
      <c r="G76" s="157"/>
      <c r="H76" s="157"/>
      <c r="I76" s="157"/>
      <c r="J76" s="157"/>
      <c r="K76" s="114"/>
    </row>
    <row r="77" spans="2:11" ht="16.5" thickTop="1" thickBot="1" x14ac:dyDescent="0.3">
      <c r="B77" s="146"/>
      <c r="C77" s="149" t="s">
        <v>99</v>
      </c>
      <c r="D77" s="95">
        <f>SUM(F77:K77)</f>
        <v>24065.489948697639</v>
      </c>
      <c r="E77" s="157"/>
      <c r="F77" s="157"/>
      <c r="G77" s="115">
        <v>24065.489948697639</v>
      </c>
      <c r="H77" s="157"/>
      <c r="I77" s="157"/>
      <c r="J77" s="113"/>
      <c r="K77" s="114"/>
    </row>
    <row r="78" spans="2:11" ht="16.5" thickTop="1" thickBot="1" x14ac:dyDescent="0.3">
      <c r="B78" s="146"/>
      <c r="C78" s="149" t="s">
        <v>100</v>
      </c>
      <c r="D78" s="95">
        <f t="shared" ref="D78:D81" si="6">SUM(F78:K78)</f>
        <v>5290.2348599743527</v>
      </c>
      <c r="E78" s="157"/>
      <c r="F78" s="157"/>
      <c r="G78" s="115">
        <v>3644.1189615465296</v>
      </c>
      <c r="H78" s="117">
        <v>1646.1158984278234</v>
      </c>
      <c r="I78" s="157"/>
      <c r="J78" s="113"/>
      <c r="K78" s="114"/>
    </row>
    <row r="79" spans="2:11" ht="16.5" thickTop="1" thickBot="1" x14ac:dyDescent="0.3">
      <c r="B79" s="146"/>
      <c r="C79" s="148" t="s">
        <v>67</v>
      </c>
      <c r="D79" s="157"/>
      <c r="E79" s="157"/>
      <c r="F79" s="157"/>
      <c r="G79" s="157"/>
      <c r="H79" s="157"/>
      <c r="I79" s="157"/>
      <c r="J79" s="157"/>
      <c r="K79" s="114"/>
    </row>
    <row r="80" spans="2:11" ht="16.5" thickTop="1" thickBot="1" x14ac:dyDescent="0.3">
      <c r="B80" s="146"/>
      <c r="C80" s="149" t="s">
        <v>101</v>
      </c>
      <c r="D80" s="95">
        <f t="shared" si="6"/>
        <v>9292.769592796225</v>
      </c>
      <c r="E80" s="157"/>
      <c r="F80" s="157"/>
      <c r="G80" s="157"/>
      <c r="H80" s="115">
        <v>9292.769592796225</v>
      </c>
      <c r="I80" s="157"/>
      <c r="J80" s="113"/>
      <c r="K80" s="114"/>
    </row>
    <row r="81" spans="2:11" ht="16.5" thickTop="1" thickBot="1" x14ac:dyDescent="0.3">
      <c r="B81" s="150"/>
      <c r="C81" s="151" t="s">
        <v>102</v>
      </c>
      <c r="D81" s="95">
        <f t="shared" si="6"/>
        <v>0</v>
      </c>
      <c r="E81" s="120"/>
      <c r="F81" s="95" t="s">
        <v>85</v>
      </c>
      <c r="G81" s="95" t="s">
        <v>85</v>
      </c>
      <c r="H81" s="95" t="s">
        <v>85</v>
      </c>
      <c r="I81" s="120"/>
      <c r="J81" s="120"/>
      <c r="K81" s="121"/>
    </row>
    <row r="82" spans="2:11" ht="15.75" thickBot="1" x14ac:dyDescent="0.3"/>
    <row r="83" spans="2:11" ht="15.75" thickBot="1" x14ac:dyDescent="0.3">
      <c r="B83" s="152" t="s">
        <v>68</v>
      </c>
      <c r="C83" s="153"/>
      <c r="D83" s="99">
        <f>SUM(D15,D23,D31,D40,D45,D57,D71,D76)</f>
        <v>602619.47037991427</v>
      </c>
      <c r="E83" s="156"/>
      <c r="F83" s="101">
        <f>SUM(F15:F81)</f>
        <v>528206.13627620146</v>
      </c>
      <c r="G83" s="101">
        <f t="shared" ref="G83:K83" si="7">SUM(G15:G81)</f>
        <v>52415.256148005443</v>
      </c>
      <c r="H83" s="101">
        <f t="shared" si="7"/>
        <v>14305.870027995719</v>
      </c>
      <c r="I83" s="101">
        <f t="shared" si="7"/>
        <v>0</v>
      </c>
      <c r="J83" s="101">
        <f t="shared" si="7"/>
        <v>6808.5447116647883</v>
      </c>
      <c r="K83" s="101">
        <f t="shared" si="7"/>
        <v>883.66321604678535</v>
      </c>
    </row>
    <row r="84" spans="2:11" x14ac:dyDescent="0.25">
      <c r="J84" s="154"/>
      <c r="K84" s="154"/>
    </row>
  </sheetData>
  <mergeCells count="1">
    <mergeCell ref="B13:K13"/>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N84"/>
  <sheetViews>
    <sheetView topLeftCell="A61" workbookViewId="0">
      <selection activeCell="A61" sqref="A1:XFD1048576"/>
    </sheetView>
  </sheetViews>
  <sheetFormatPr defaultRowHeight="15" x14ac:dyDescent="0.25"/>
  <cols>
    <col min="1" max="1" width="9.140625" style="128"/>
    <col min="2" max="2" width="22.5703125" style="128" customWidth="1"/>
    <col min="3" max="3" width="39.42578125" style="128" customWidth="1"/>
    <col min="4" max="4" width="14" style="128" bestFit="1" customWidth="1"/>
    <col min="5" max="5" width="1.5703125" style="128" customWidth="1"/>
    <col min="6" max="8" width="13.42578125" style="128" bestFit="1" customWidth="1"/>
    <col min="9" max="9" width="10.42578125" style="128" customWidth="1"/>
    <col min="10" max="10" width="10" style="128" customWidth="1"/>
    <col min="11" max="11" width="9.42578125" style="128" customWidth="1"/>
    <col min="12" max="12" width="9.140625" style="128"/>
    <col min="13" max="13" width="64" style="128" customWidth="1"/>
    <col min="14" max="15" width="9.140625" style="128"/>
    <col min="16" max="16" width="11.28515625" style="128" customWidth="1"/>
    <col min="17" max="16384" width="9.140625" style="128"/>
  </cols>
  <sheetData>
    <row r="5" spans="2:11" ht="15.75" thickBot="1" x14ac:dyDescent="0.3"/>
    <row r="6" spans="2:11" ht="16.5" thickTop="1" thickBot="1" x14ac:dyDescent="0.3">
      <c r="B6" s="129" t="s">
        <v>35</v>
      </c>
      <c r="C6" s="155" t="s">
        <v>229</v>
      </c>
    </row>
    <row r="8" spans="2:11" ht="15.75" thickBot="1" x14ac:dyDescent="0.3">
      <c r="B8" s="130" t="s">
        <v>36</v>
      </c>
    </row>
    <row r="9" spans="2:11" ht="16.5" thickTop="1" thickBot="1" x14ac:dyDescent="0.3">
      <c r="B9" s="155"/>
      <c r="C9" s="128" t="s">
        <v>37</v>
      </c>
    </row>
    <row r="10" spans="2:11" ht="15.75" thickTop="1" x14ac:dyDescent="0.25">
      <c r="B10" s="131"/>
      <c r="C10" s="128" t="s">
        <v>38</v>
      </c>
    </row>
    <row r="11" spans="2:11" x14ac:dyDescent="0.25">
      <c r="B11" s="132"/>
    </row>
    <row r="12" spans="2:11" ht="15.75" thickBot="1" x14ac:dyDescent="0.3">
      <c r="B12" s="132"/>
    </row>
    <row r="13" spans="2:11" ht="15.75" thickBot="1" x14ac:dyDescent="0.3">
      <c r="B13" s="232" t="s">
        <v>73</v>
      </c>
      <c r="C13" s="233"/>
      <c r="D13" s="233"/>
      <c r="E13" s="233"/>
      <c r="F13" s="233"/>
      <c r="G13" s="233"/>
      <c r="H13" s="233"/>
      <c r="I13" s="233"/>
      <c r="J13" s="233"/>
      <c r="K13" s="234"/>
    </row>
    <row r="14" spans="2:11" x14ac:dyDescent="0.25">
      <c r="B14" s="133"/>
      <c r="C14" s="134"/>
      <c r="D14" s="135" t="s">
        <v>78</v>
      </c>
      <c r="E14" s="136"/>
      <c r="F14" s="137" t="s">
        <v>79</v>
      </c>
      <c r="G14" s="137" t="s">
        <v>80</v>
      </c>
      <c r="H14" s="137" t="s">
        <v>81</v>
      </c>
      <c r="I14" s="137" t="s">
        <v>82</v>
      </c>
      <c r="J14" s="137" t="s">
        <v>83</v>
      </c>
      <c r="K14" s="138" t="s">
        <v>84</v>
      </c>
    </row>
    <row r="15" spans="2:11" ht="15.75" thickBot="1" x14ac:dyDescent="0.3">
      <c r="B15" s="139" t="s">
        <v>39</v>
      </c>
      <c r="C15" s="140" t="s">
        <v>40</v>
      </c>
      <c r="D15" s="89">
        <f>SUM(D16:D22)</f>
        <v>324849.27605541615</v>
      </c>
      <c r="E15" s="112"/>
      <c r="F15" s="113"/>
      <c r="G15" s="113"/>
      <c r="H15" s="113"/>
      <c r="I15" s="113"/>
      <c r="J15" s="157"/>
      <c r="K15" s="114"/>
    </row>
    <row r="16" spans="2:11" ht="16.5" thickTop="1" thickBot="1" x14ac:dyDescent="0.3">
      <c r="B16" s="141"/>
      <c r="C16" s="142" t="s">
        <v>41</v>
      </c>
      <c r="D16" s="96">
        <f>SUM(F16:H16)</f>
        <v>90063.188148555477</v>
      </c>
      <c r="E16" s="157"/>
      <c r="F16" s="115">
        <v>89625.171044949238</v>
      </c>
      <c r="G16" s="115">
        <v>60.252911623526472</v>
      </c>
      <c r="H16" s="115">
        <v>377.76419198271805</v>
      </c>
      <c r="I16" s="157"/>
      <c r="J16" s="157"/>
      <c r="K16" s="114"/>
    </row>
    <row r="17" spans="2:14" ht="16.5" thickTop="1" thickBot="1" x14ac:dyDescent="0.3">
      <c r="B17" s="141"/>
      <c r="C17" s="142" t="s">
        <v>42</v>
      </c>
      <c r="D17" s="96">
        <f>SUM(F17:H17)</f>
        <v>156248.12204330295</v>
      </c>
      <c r="E17" s="157"/>
      <c r="F17" s="115">
        <v>156095.02997316705</v>
      </c>
      <c r="G17" s="115">
        <v>61.825643708723284</v>
      </c>
      <c r="H17" s="115">
        <v>91.266426427162926</v>
      </c>
      <c r="I17" s="157"/>
      <c r="J17" s="157"/>
      <c r="K17" s="114"/>
    </row>
    <row r="18" spans="2:14" ht="16.5" thickTop="1" thickBot="1" x14ac:dyDescent="0.3">
      <c r="B18" s="141"/>
      <c r="C18" s="142" t="s">
        <v>43</v>
      </c>
      <c r="D18" s="96">
        <f>SUM(F18:H18)</f>
        <v>34548.435004236424</v>
      </c>
      <c r="E18" s="157"/>
      <c r="F18" s="115">
        <v>34409.029725977911</v>
      </c>
      <c r="G18" s="115">
        <v>35.271214981070749</v>
      </c>
      <c r="H18" s="115">
        <v>104.13406327744698</v>
      </c>
      <c r="I18" s="157"/>
      <c r="J18" s="157"/>
      <c r="K18" s="114"/>
    </row>
    <row r="19" spans="2:14" ht="16.5" thickTop="1" thickBot="1" x14ac:dyDescent="0.3">
      <c r="B19" s="141"/>
      <c r="C19" s="142" t="s">
        <v>69</v>
      </c>
      <c r="D19" s="96">
        <f t="shared" ref="D19:D22" si="0">SUM(F19:H19)</f>
        <v>24691.540388622529</v>
      </c>
      <c r="E19" s="157"/>
      <c r="F19" s="115">
        <v>24608.690686338883</v>
      </c>
      <c r="G19" s="115">
        <v>20.961972866946319</v>
      </c>
      <c r="H19" s="115">
        <v>61.887729416698662</v>
      </c>
      <c r="I19" s="157"/>
      <c r="J19" s="157"/>
      <c r="K19" s="114"/>
    </row>
    <row r="20" spans="2:14" ht="16.5" thickTop="1" thickBot="1" x14ac:dyDescent="0.3">
      <c r="B20" s="141"/>
      <c r="C20" s="142" t="s">
        <v>44</v>
      </c>
      <c r="D20" s="96">
        <f t="shared" si="0"/>
        <v>3137.6285253583701</v>
      </c>
      <c r="E20" s="157"/>
      <c r="F20" s="115">
        <v>0</v>
      </c>
      <c r="G20" s="115">
        <v>1068.1288596964664</v>
      </c>
      <c r="H20" s="115">
        <v>2069.4996656619037</v>
      </c>
      <c r="I20" s="157"/>
      <c r="J20" s="157"/>
      <c r="K20" s="114"/>
    </row>
    <row r="21" spans="2:14" ht="16.5" thickTop="1" thickBot="1" x14ac:dyDescent="0.3">
      <c r="B21" s="141"/>
      <c r="C21" s="142" t="s">
        <v>45</v>
      </c>
      <c r="D21" s="96">
        <f t="shared" si="0"/>
        <v>16160.36194534033</v>
      </c>
      <c r="E21" s="157"/>
      <c r="F21" s="115">
        <v>16047.68407857268</v>
      </c>
      <c r="G21" s="115">
        <v>35.802733457120809</v>
      </c>
      <c r="H21" s="115">
        <v>76.875133310527801</v>
      </c>
      <c r="I21" s="157"/>
      <c r="J21" s="157"/>
      <c r="K21" s="114"/>
    </row>
    <row r="22" spans="2:14" ht="16.5" thickTop="1" thickBot="1" x14ac:dyDescent="0.3">
      <c r="B22" s="141"/>
      <c r="C22" s="142" t="s">
        <v>315</v>
      </c>
      <c r="D22" s="96">
        <f t="shared" si="0"/>
        <v>0</v>
      </c>
      <c r="E22" s="157"/>
      <c r="F22" s="170">
        <v>0</v>
      </c>
      <c r="G22" s="170">
        <v>0</v>
      </c>
      <c r="H22" s="170">
        <v>0</v>
      </c>
      <c r="I22" s="157"/>
      <c r="J22" s="157"/>
      <c r="K22" s="114"/>
    </row>
    <row r="23" spans="2:14" ht="16.5" thickTop="1" thickBot="1" x14ac:dyDescent="0.3">
      <c r="B23" s="141"/>
      <c r="C23" s="140" t="s">
        <v>46</v>
      </c>
      <c r="D23" s="89">
        <f>SUM(D24:D30)</f>
        <v>159761.88878795228</v>
      </c>
      <c r="E23" s="157"/>
      <c r="F23" s="113"/>
      <c r="G23" s="113"/>
      <c r="H23" s="113"/>
      <c r="I23" s="157"/>
      <c r="J23" s="157"/>
      <c r="K23" s="114"/>
    </row>
    <row r="24" spans="2:14" ht="16.5" thickTop="1" thickBot="1" x14ac:dyDescent="0.3">
      <c r="B24" s="141"/>
      <c r="C24" s="142" t="s">
        <v>41</v>
      </c>
      <c r="D24" s="96">
        <f t="shared" ref="D24:D39" si="1">SUM(F24:H24)</f>
        <v>70443.351141503939</v>
      </c>
      <c r="E24" s="157"/>
      <c r="F24" s="115">
        <v>70100.75397978205</v>
      </c>
      <c r="G24" s="115">
        <v>47.127101516693919</v>
      </c>
      <c r="H24" s="115">
        <v>295.47006020519069</v>
      </c>
      <c r="I24" s="157"/>
      <c r="J24" s="157"/>
      <c r="K24" s="114"/>
    </row>
    <row r="25" spans="2:14" ht="16.5" thickTop="1" thickBot="1" x14ac:dyDescent="0.3">
      <c r="B25" s="141"/>
      <c r="C25" s="142" t="s">
        <v>42</v>
      </c>
      <c r="D25" s="96">
        <f t="shared" si="1"/>
        <v>67150.671135132696</v>
      </c>
      <c r="E25" s="157"/>
      <c r="F25" s="115">
        <v>67084.876838723532</v>
      </c>
      <c r="G25" s="115">
        <v>26.570773549852781</v>
      </c>
      <c r="H25" s="115">
        <v>39.223522859306492</v>
      </c>
      <c r="I25" s="157"/>
      <c r="J25" s="157"/>
      <c r="K25" s="114"/>
    </row>
    <row r="26" spans="2:14" ht="16.5" thickTop="1" thickBot="1" x14ac:dyDescent="0.3">
      <c r="B26" s="141"/>
      <c r="C26" s="142" t="s">
        <v>43</v>
      </c>
      <c r="D26" s="96">
        <f t="shared" si="1"/>
        <v>7625.9522194344027</v>
      </c>
      <c r="E26" s="157"/>
      <c r="F26" s="115">
        <v>7595.920713279962</v>
      </c>
      <c r="G26" s="115">
        <v>7.598332882448994</v>
      </c>
      <c r="H26" s="115">
        <v>22.433173271992267</v>
      </c>
      <c r="I26" s="157"/>
      <c r="J26" s="157"/>
      <c r="K26" s="114"/>
    </row>
    <row r="27" spans="2:14" ht="16.5" thickTop="1" thickBot="1" x14ac:dyDescent="0.3">
      <c r="B27" s="141"/>
      <c r="C27" s="142" t="s">
        <v>69</v>
      </c>
      <c r="D27" s="96">
        <f t="shared" si="1"/>
        <v>6932.3383036450041</v>
      </c>
      <c r="E27" s="157"/>
      <c r="F27" s="115">
        <v>6909.2449846920117</v>
      </c>
      <c r="G27" s="115">
        <v>5.8428879278654442</v>
      </c>
      <c r="H27" s="115">
        <v>17.250431025126552</v>
      </c>
      <c r="I27" s="157"/>
      <c r="J27" s="157"/>
      <c r="K27" s="114"/>
      <c r="N27" s="132"/>
    </row>
    <row r="28" spans="2:14" ht="16.5" thickTop="1" thickBot="1" x14ac:dyDescent="0.3">
      <c r="B28" s="141"/>
      <c r="C28" s="142" t="s">
        <v>70</v>
      </c>
      <c r="D28" s="96">
        <f t="shared" si="1"/>
        <v>6608.6059190947553</v>
      </c>
      <c r="E28" s="157"/>
      <c r="F28" s="115">
        <v>6586.5910321057518</v>
      </c>
      <c r="G28" s="115">
        <v>5.5700316478201994</v>
      </c>
      <c r="H28" s="115">
        <v>16.444855341183448</v>
      </c>
      <c r="I28" s="157"/>
      <c r="J28" s="157"/>
      <c r="K28" s="114"/>
      <c r="N28" s="132"/>
    </row>
    <row r="29" spans="2:14" ht="16.5" thickTop="1" thickBot="1" x14ac:dyDescent="0.3">
      <c r="B29" s="141"/>
      <c r="C29" s="142" t="s">
        <v>45</v>
      </c>
      <c r="D29" s="96">
        <f t="shared" si="1"/>
        <v>918.43823958520238</v>
      </c>
      <c r="E29" s="157"/>
      <c r="F29" s="115">
        <v>912.03444355982094</v>
      </c>
      <c r="G29" s="115">
        <v>2.0347687508433325</v>
      </c>
      <c r="H29" s="115">
        <v>4.3690272745380643</v>
      </c>
      <c r="I29" s="157"/>
      <c r="J29" s="157"/>
      <c r="K29" s="114"/>
      <c r="N29" s="132"/>
    </row>
    <row r="30" spans="2:14" ht="16.5" thickTop="1" thickBot="1" x14ac:dyDescent="0.3">
      <c r="B30" s="141"/>
      <c r="C30" s="142" t="s">
        <v>44</v>
      </c>
      <c r="D30" s="96">
        <f t="shared" si="1"/>
        <v>82.531829556307713</v>
      </c>
      <c r="E30" s="157"/>
      <c r="F30" s="115">
        <v>0</v>
      </c>
      <c r="G30" s="115">
        <v>28.095941976615389</v>
      </c>
      <c r="H30" s="115">
        <v>54.43588757969232</v>
      </c>
      <c r="I30" s="157"/>
      <c r="J30" s="157"/>
      <c r="K30" s="114"/>
      <c r="N30" s="132"/>
    </row>
    <row r="31" spans="2:14" ht="16.5" thickTop="1" thickBot="1" x14ac:dyDescent="0.3">
      <c r="B31" s="141"/>
      <c r="C31" s="140" t="s">
        <v>47</v>
      </c>
      <c r="D31" s="89">
        <f>SUM(D32:D39)</f>
        <v>284976.08540341759</v>
      </c>
      <c r="E31" s="157"/>
      <c r="F31" s="113"/>
      <c r="G31" s="113"/>
      <c r="H31" s="113"/>
      <c r="I31" s="113"/>
      <c r="J31" s="157"/>
      <c r="K31" s="114"/>
      <c r="N31" s="132"/>
    </row>
    <row r="32" spans="2:14" ht="16.5" thickTop="1" thickBot="1" x14ac:dyDescent="0.3">
      <c r="B32" s="141"/>
      <c r="C32" s="142" t="s">
        <v>41</v>
      </c>
      <c r="D32" s="96">
        <f t="shared" si="1"/>
        <v>126047.5017339687</v>
      </c>
      <c r="E32" s="157"/>
      <c r="F32" s="115">
        <v>125434.47700365106</v>
      </c>
      <c r="G32" s="115">
        <v>84.326672622513954</v>
      </c>
      <c r="H32" s="115">
        <v>528.69805769513687</v>
      </c>
      <c r="I32" s="157"/>
      <c r="J32" s="157"/>
      <c r="K32" s="114"/>
      <c r="N32" s="132"/>
    </row>
    <row r="33" spans="2:11" ht="16.5" thickTop="1" thickBot="1" x14ac:dyDescent="0.3">
      <c r="B33" s="141"/>
      <c r="C33" s="142" t="s">
        <v>42</v>
      </c>
      <c r="D33" s="96">
        <f t="shared" si="1"/>
        <v>119375.55181297279</v>
      </c>
      <c r="E33" s="157"/>
      <c r="F33" s="115">
        <v>119258.5875249438</v>
      </c>
      <c r="G33" s="115">
        <v>47.235577857861543</v>
      </c>
      <c r="H33" s="115">
        <v>69.728710171128952</v>
      </c>
      <c r="I33" s="157"/>
      <c r="J33" s="157"/>
      <c r="K33" s="114"/>
    </row>
    <row r="34" spans="2:11" ht="16.5" thickTop="1" thickBot="1" x14ac:dyDescent="0.3">
      <c r="B34" s="141"/>
      <c r="C34" s="142" t="s">
        <v>43</v>
      </c>
      <c r="D34" s="96">
        <f t="shared" si="1"/>
        <v>702.04934311494605</v>
      </c>
      <c r="E34" s="157"/>
      <c r="F34" s="115">
        <v>699.30524339018655</v>
      </c>
      <c r="G34" s="115">
        <v>0.69429029180663315</v>
      </c>
      <c r="H34" s="115">
        <v>2.0498094329529173</v>
      </c>
      <c r="I34" s="157"/>
      <c r="J34" s="157"/>
      <c r="K34" s="114"/>
    </row>
    <row r="35" spans="2:11" ht="16.5" thickTop="1" thickBot="1" x14ac:dyDescent="0.3">
      <c r="B35" s="141"/>
      <c r="C35" s="142" t="s">
        <v>69</v>
      </c>
      <c r="D35" s="96">
        <f t="shared" si="1"/>
        <v>7071.727801034297</v>
      </c>
      <c r="E35" s="157"/>
      <c r="F35" s="115">
        <v>7047.9994092966699</v>
      </c>
      <c r="G35" s="115">
        <v>6.0035689938573578</v>
      </c>
      <c r="H35" s="115">
        <v>17.724822743769344</v>
      </c>
      <c r="I35" s="157"/>
      <c r="J35" s="157"/>
      <c r="K35" s="114"/>
    </row>
    <row r="36" spans="2:11" ht="16.5" thickTop="1" thickBot="1" x14ac:dyDescent="0.3">
      <c r="B36" s="141"/>
      <c r="C36" s="142" t="s">
        <v>70</v>
      </c>
      <c r="D36" s="96">
        <f t="shared" si="1"/>
        <v>1904.9944805753332</v>
      </c>
      <c r="E36" s="157"/>
      <c r="F36" s="115">
        <v>1898.6991929714732</v>
      </c>
      <c r="G36" s="115">
        <v>1.5927836106152173</v>
      </c>
      <c r="H36" s="115">
        <v>4.7025039932449282</v>
      </c>
      <c r="I36" s="157"/>
      <c r="J36" s="157"/>
      <c r="K36" s="114"/>
    </row>
    <row r="37" spans="2:11" ht="16.5" thickTop="1" thickBot="1" x14ac:dyDescent="0.3">
      <c r="B37" s="141"/>
      <c r="C37" s="142" t="s">
        <v>45</v>
      </c>
      <c r="D37" s="96">
        <f t="shared" si="1"/>
        <v>15559.871975448326</v>
      </c>
      <c r="E37" s="157"/>
      <c r="F37" s="115">
        <v>15439.693632080845</v>
      </c>
      <c r="G37" s="115">
        <v>38.185966049364829</v>
      </c>
      <c r="H37" s="115">
        <v>81.992377318116681</v>
      </c>
      <c r="I37" s="157"/>
      <c r="J37" s="157"/>
      <c r="K37" s="114"/>
    </row>
    <row r="38" spans="2:11" ht="16.5" thickTop="1" thickBot="1" x14ac:dyDescent="0.3">
      <c r="B38" s="141"/>
      <c r="C38" s="142" t="s">
        <v>44</v>
      </c>
      <c r="D38" s="96">
        <f t="shared" si="1"/>
        <v>382.63924538183392</v>
      </c>
      <c r="E38" s="157"/>
      <c r="F38" s="157">
        <v>190.6884</v>
      </c>
      <c r="G38" s="115">
        <v>65.344968640624302</v>
      </c>
      <c r="H38" s="115">
        <v>126.6058767412096</v>
      </c>
      <c r="I38" s="157"/>
      <c r="J38" s="157"/>
      <c r="K38" s="114"/>
    </row>
    <row r="39" spans="2:11" ht="16.5" thickTop="1" thickBot="1" x14ac:dyDescent="0.3">
      <c r="B39" s="141"/>
      <c r="C39" s="142" t="s">
        <v>110</v>
      </c>
      <c r="D39" s="96">
        <f t="shared" si="1"/>
        <v>13931.749010921374</v>
      </c>
      <c r="E39" s="157"/>
      <c r="F39" s="115">
        <v>13882.997658046559</v>
      </c>
      <c r="G39" s="115">
        <v>12.334679643025844</v>
      </c>
      <c r="H39" s="115">
        <v>36.416673231790583</v>
      </c>
      <c r="I39" s="157"/>
      <c r="J39" s="157"/>
      <c r="K39" s="114"/>
    </row>
    <row r="40" spans="2:11" ht="16.5" thickTop="1" thickBot="1" x14ac:dyDescent="0.3">
      <c r="B40" s="141"/>
      <c r="C40" s="140" t="s">
        <v>49</v>
      </c>
      <c r="D40" s="89">
        <f>SUM(D41:D44)</f>
        <v>84587.37953421101</v>
      </c>
      <c r="E40" s="157"/>
      <c r="F40" s="157"/>
      <c r="G40" s="157"/>
      <c r="H40" s="157"/>
      <c r="I40" s="157"/>
      <c r="J40" s="157"/>
      <c r="K40" s="114"/>
    </row>
    <row r="41" spans="2:11" ht="16.5" thickTop="1" thickBot="1" x14ac:dyDescent="0.3">
      <c r="B41" s="141"/>
      <c r="C41" s="142" t="s">
        <v>50</v>
      </c>
      <c r="D41" s="96">
        <f>SUM(F41:K41)</f>
        <v>15130.053366068683</v>
      </c>
      <c r="E41" s="157"/>
      <c r="F41" s="96">
        <v>15056.469227098587</v>
      </c>
      <c r="G41" s="96">
        <v>10.122113008272375</v>
      </c>
      <c r="H41" s="96">
        <v>63.462025961824793</v>
      </c>
      <c r="I41" s="157"/>
      <c r="J41" s="157"/>
      <c r="K41" s="114"/>
    </row>
    <row r="42" spans="2:11" ht="16.5" thickTop="1" thickBot="1" x14ac:dyDescent="0.3">
      <c r="B42" s="141"/>
      <c r="C42" s="142" t="s">
        <v>51</v>
      </c>
      <c r="D42" s="96">
        <f t="shared" ref="D42:D44" si="2">SUM(F42:K42)</f>
        <v>45578.491461130412</v>
      </c>
      <c r="E42" s="157"/>
      <c r="F42" s="157"/>
      <c r="G42" s="96">
        <v>45578.491461130412</v>
      </c>
      <c r="H42" s="157"/>
      <c r="I42" s="157"/>
      <c r="J42" s="157"/>
      <c r="K42" s="114"/>
    </row>
    <row r="43" spans="2:11" ht="16.5" thickTop="1" thickBot="1" x14ac:dyDescent="0.3">
      <c r="B43" s="141"/>
      <c r="C43" s="142" t="s">
        <v>52</v>
      </c>
      <c r="D43" s="96">
        <f t="shared" si="2"/>
        <v>3968.2097070119044</v>
      </c>
      <c r="E43" s="157"/>
      <c r="F43" s="157"/>
      <c r="G43" s="157"/>
      <c r="H43" s="157"/>
      <c r="I43" s="157"/>
      <c r="J43" s="157"/>
      <c r="K43" s="96">
        <v>3968.2097070119044</v>
      </c>
    </row>
    <row r="44" spans="2:11" ht="16.5" thickTop="1" thickBot="1" x14ac:dyDescent="0.3">
      <c r="B44" s="141"/>
      <c r="C44" s="142" t="s">
        <v>316</v>
      </c>
      <c r="D44" s="96">
        <f t="shared" si="2"/>
        <v>19910.625</v>
      </c>
      <c r="E44" s="157"/>
      <c r="F44" s="157"/>
      <c r="G44" s="96">
        <v>19910.625</v>
      </c>
      <c r="H44" s="157"/>
      <c r="I44" s="157"/>
      <c r="J44" s="157"/>
      <c r="K44" s="169"/>
    </row>
    <row r="45" spans="2:11" ht="16.5" thickTop="1" thickBot="1" x14ac:dyDescent="0.3">
      <c r="B45" s="141"/>
      <c r="C45" s="140" t="s">
        <v>10</v>
      </c>
      <c r="D45" s="89">
        <f>SUM(D46:D56)</f>
        <v>35969.144920889514</v>
      </c>
      <c r="E45" s="157"/>
      <c r="F45" s="157"/>
      <c r="G45" s="157"/>
      <c r="H45" s="157"/>
      <c r="I45" s="157"/>
      <c r="J45" s="157"/>
      <c r="K45" s="114"/>
    </row>
    <row r="46" spans="2:11" ht="16.5" thickTop="1" thickBot="1" x14ac:dyDescent="0.3">
      <c r="B46" s="141"/>
      <c r="C46" s="142" t="s">
        <v>53</v>
      </c>
      <c r="D46" s="96">
        <f>SUM(F46:K46)</f>
        <v>0</v>
      </c>
      <c r="E46" s="157"/>
      <c r="F46" s="115"/>
      <c r="G46" s="115"/>
      <c r="H46" s="157"/>
      <c r="I46" s="157"/>
      <c r="J46" s="157"/>
      <c r="K46" s="114"/>
    </row>
    <row r="47" spans="2:11" ht="16.5" thickTop="1" thickBot="1" x14ac:dyDescent="0.3">
      <c r="B47" s="141"/>
      <c r="C47" s="142" t="s">
        <v>86</v>
      </c>
      <c r="D47" s="96">
        <f t="shared" ref="D47:D56" si="3">SUM(F47:K47)</f>
        <v>0</v>
      </c>
      <c r="E47" s="157"/>
      <c r="F47" s="115"/>
      <c r="G47" s="115"/>
      <c r="H47" s="115"/>
      <c r="I47" s="157"/>
      <c r="J47" s="157"/>
      <c r="K47" s="114"/>
    </row>
    <row r="48" spans="2:11" ht="16.5" thickTop="1" thickBot="1" x14ac:dyDescent="0.3">
      <c r="B48" s="141"/>
      <c r="C48" s="142" t="s">
        <v>87</v>
      </c>
      <c r="D48" s="96">
        <f t="shared" si="3"/>
        <v>0</v>
      </c>
      <c r="E48" s="157"/>
      <c r="F48" s="115"/>
      <c r="G48" s="157"/>
      <c r="H48" s="157"/>
      <c r="I48" s="95"/>
      <c r="J48" s="157"/>
      <c r="K48" s="114"/>
    </row>
    <row r="49" spans="2:11" ht="16.5" thickTop="1" thickBot="1" x14ac:dyDescent="0.3">
      <c r="B49" s="141"/>
      <c r="C49" s="143" t="s">
        <v>71</v>
      </c>
      <c r="D49" s="96">
        <f t="shared" si="3"/>
        <v>0</v>
      </c>
      <c r="E49" s="157"/>
      <c r="F49" s="115"/>
      <c r="G49" s="115"/>
      <c r="H49" s="157"/>
      <c r="I49" s="157"/>
      <c r="J49" s="157"/>
      <c r="K49" s="114"/>
    </row>
    <row r="50" spans="2:11" ht="16.5" thickTop="1" thickBot="1" x14ac:dyDescent="0.3">
      <c r="B50" s="141"/>
      <c r="C50" s="143" t="s">
        <v>88</v>
      </c>
      <c r="D50" s="96">
        <f t="shared" si="3"/>
        <v>0</v>
      </c>
      <c r="E50" s="157"/>
      <c r="F50" s="115"/>
      <c r="G50" s="115"/>
      <c r="H50" s="157"/>
      <c r="I50" s="157"/>
      <c r="J50" s="157"/>
      <c r="K50" s="114"/>
    </row>
    <row r="51" spans="2:11" ht="16.5" thickTop="1" thickBot="1" x14ac:dyDescent="0.3">
      <c r="B51" s="141"/>
      <c r="C51" s="143" t="s">
        <v>89</v>
      </c>
      <c r="D51" s="96">
        <f t="shared" si="3"/>
        <v>0</v>
      </c>
      <c r="E51" s="157"/>
      <c r="F51" s="115"/>
      <c r="G51" s="115"/>
      <c r="H51" s="157"/>
      <c r="I51" s="157"/>
      <c r="J51" s="157"/>
      <c r="K51" s="114"/>
    </row>
    <row r="52" spans="2:11" ht="16.5" thickTop="1" thickBot="1" x14ac:dyDescent="0.3">
      <c r="B52" s="141"/>
      <c r="C52" s="142" t="s">
        <v>90</v>
      </c>
      <c r="D52" s="96">
        <f t="shared" si="3"/>
        <v>0</v>
      </c>
      <c r="E52" s="157"/>
      <c r="F52" s="157"/>
      <c r="G52" s="157"/>
      <c r="H52" s="157"/>
      <c r="I52" s="95"/>
      <c r="J52" s="95"/>
      <c r="K52" s="95"/>
    </row>
    <row r="53" spans="2:11" ht="16.5" thickTop="1" thickBot="1" x14ac:dyDescent="0.3">
      <c r="B53" s="141"/>
      <c r="C53" s="142" t="s">
        <v>111</v>
      </c>
      <c r="D53" s="96">
        <f t="shared" si="3"/>
        <v>0</v>
      </c>
      <c r="E53" s="157"/>
      <c r="F53" s="115">
        <v>0</v>
      </c>
      <c r="G53" s="115">
        <v>0</v>
      </c>
      <c r="H53" s="157">
        <v>0</v>
      </c>
      <c r="I53" s="157"/>
      <c r="J53" s="157"/>
      <c r="K53" s="116"/>
    </row>
    <row r="54" spans="2:11" ht="16.5" thickTop="1" thickBot="1" x14ac:dyDescent="0.3">
      <c r="B54" s="141"/>
      <c r="C54" s="142" t="s">
        <v>91</v>
      </c>
      <c r="D54" s="96">
        <f t="shared" si="3"/>
        <v>0</v>
      </c>
      <c r="E54" s="157"/>
      <c r="F54" s="115"/>
      <c r="G54" s="115"/>
      <c r="H54" s="157"/>
      <c r="I54" s="157"/>
      <c r="J54" s="157"/>
      <c r="K54" s="114"/>
    </row>
    <row r="55" spans="2:11" ht="16.5" thickTop="1" thickBot="1" x14ac:dyDescent="0.3">
      <c r="B55" s="141"/>
      <c r="C55" s="140" t="s">
        <v>54</v>
      </c>
      <c r="D55" s="157"/>
      <c r="E55" s="157"/>
      <c r="F55" s="157"/>
      <c r="G55" s="157"/>
      <c r="H55" s="157"/>
      <c r="I55" s="157"/>
      <c r="J55" s="157"/>
      <c r="K55" s="114"/>
    </row>
    <row r="56" spans="2:11" ht="16.5" thickTop="1" thickBot="1" x14ac:dyDescent="0.3">
      <c r="B56" s="141"/>
      <c r="C56" s="142" t="s">
        <v>55</v>
      </c>
      <c r="D56" s="96">
        <f t="shared" si="3"/>
        <v>35969.144920889514</v>
      </c>
      <c r="E56" s="157"/>
      <c r="F56" s="157"/>
      <c r="G56" s="157"/>
      <c r="H56" s="157"/>
      <c r="I56" s="157"/>
      <c r="J56" s="95">
        <v>35969.144920889514</v>
      </c>
      <c r="K56" s="114"/>
    </row>
    <row r="57" spans="2:11" ht="16.5" thickTop="1" thickBot="1" x14ac:dyDescent="0.3">
      <c r="B57" s="144" t="s">
        <v>56</v>
      </c>
      <c r="C57" s="145" t="s">
        <v>57</v>
      </c>
      <c r="D57" s="89">
        <f>SUM(D58:D70)</f>
        <v>664109.52436545421</v>
      </c>
      <c r="E57" s="157"/>
      <c r="F57" s="157"/>
      <c r="G57" s="157"/>
      <c r="H57" s="157"/>
      <c r="I57" s="157"/>
      <c r="J57" s="157"/>
      <c r="K57" s="114"/>
    </row>
    <row r="58" spans="2:11" ht="16.5" thickTop="1" thickBot="1" x14ac:dyDescent="0.3">
      <c r="B58" s="146"/>
      <c r="C58" s="147" t="s">
        <v>48</v>
      </c>
      <c r="D58" s="96">
        <f>SUM(F58:H58)</f>
        <v>482128.36825752846</v>
      </c>
      <c r="E58" s="157"/>
      <c r="F58" s="115">
        <v>475162.67393203813</v>
      </c>
      <c r="G58" s="115">
        <v>472.25046274510993</v>
      </c>
      <c r="H58" s="115">
        <v>6493.443862745261</v>
      </c>
      <c r="I58" s="157"/>
      <c r="J58" s="157"/>
      <c r="K58" s="114"/>
    </row>
    <row r="59" spans="2:11" ht="16.5" thickTop="1" thickBot="1" x14ac:dyDescent="0.3">
      <c r="B59" s="146"/>
      <c r="C59" s="147" t="s">
        <v>58</v>
      </c>
      <c r="D59" s="96">
        <f t="shared" ref="D59:D70" si="4">SUM(F59:H59)</f>
        <v>107222.47707416101</v>
      </c>
      <c r="E59" s="157"/>
      <c r="F59" s="115">
        <v>105673.34815063424</v>
      </c>
      <c r="G59" s="115">
        <v>105.02568973062868</v>
      </c>
      <c r="H59" s="115">
        <v>1444.1032337961444</v>
      </c>
      <c r="I59" s="157"/>
      <c r="J59" s="157"/>
      <c r="K59" s="114"/>
    </row>
    <row r="60" spans="2:11" ht="16.5" thickTop="1" thickBot="1" x14ac:dyDescent="0.3">
      <c r="B60" s="146"/>
      <c r="C60" s="147" t="s">
        <v>59</v>
      </c>
      <c r="D60" s="96">
        <f t="shared" si="4"/>
        <v>0</v>
      </c>
      <c r="E60" s="157"/>
      <c r="F60" s="157"/>
      <c r="G60" s="95">
        <v>0</v>
      </c>
      <c r="H60" s="95">
        <v>0</v>
      </c>
      <c r="I60" s="157"/>
      <c r="J60" s="157"/>
      <c r="K60" s="114"/>
    </row>
    <row r="61" spans="2:11" ht="16.5" thickTop="1" thickBot="1" x14ac:dyDescent="0.3">
      <c r="B61" s="146"/>
      <c r="C61" s="147" t="s">
        <v>60</v>
      </c>
      <c r="D61" s="96">
        <f t="shared" si="4"/>
        <v>0</v>
      </c>
      <c r="E61" s="157"/>
      <c r="F61" s="157"/>
      <c r="G61" s="95"/>
      <c r="H61" s="95"/>
      <c r="I61" s="157"/>
      <c r="J61" s="157"/>
      <c r="K61" s="114"/>
    </row>
    <row r="62" spans="2:11" ht="16.5" thickTop="1" thickBot="1" x14ac:dyDescent="0.3">
      <c r="B62" s="146"/>
      <c r="C62" s="145" t="s">
        <v>92</v>
      </c>
      <c r="D62" s="157"/>
      <c r="E62" s="157"/>
      <c r="F62" s="157"/>
      <c r="G62" s="157"/>
      <c r="H62" s="157"/>
      <c r="I62" s="157"/>
      <c r="J62" s="157"/>
      <c r="K62" s="114"/>
    </row>
    <row r="63" spans="2:11" ht="16.5" thickTop="1" thickBot="1" x14ac:dyDescent="0.3">
      <c r="B63" s="146"/>
      <c r="C63" s="147" t="s">
        <v>58</v>
      </c>
      <c r="D63" s="96">
        <f t="shared" si="4"/>
        <v>10903.214651168722</v>
      </c>
      <c r="E63" s="157"/>
      <c r="F63" s="115">
        <v>10879.643270000002</v>
      </c>
      <c r="G63" s="115">
        <v>17.857106946000002</v>
      </c>
      <c r="H63" s="115">
        <v>5.7142742227200003</v>
      </c>
      <c r="I63" s="157"/>
      <c r="J63" s="157"/>
      <c r="K63" s="114"/>
    </row>
    <row r="64" spans="2:11" ht="16.5" thickTop="1" thickBot="1" x14ac:dyDescent="0.3">
      <c r="B64" s="146"/>
      <c r="C64" s="147" t="s">
        <v>93</v>
      </c>
      <c r="D64" s="96">
        <f t="shared" si="4"/>
        <v>0</v>
      </c>
      <c r="E64" s="157"/>
      <c r="F64" s="115"/>
      <c r="G64" s="115"/>
      <c r="H64" s="115"/>
      <c r="I64" s="157"/>
      <c r="J64" s="157"/>
      <c r="K64" s="114"/>
    </row>
    <row r="65" spans="2:11" ht="16.5" thickTop="1" thickBot="1" x14ac:dyDescent="0.3">
      <c r="B65" s="146"/>
      <c r="C65" s="145" t="s">
        <v>94</v>
      </c>
      <c r="D65" s="157"/>
      <c r="E65" s="157"/>
      <c r="F65" s="113"/>
      <c r="G65" s="113"/>
      <c r="H65" s="113"/>
      <c r="I65" s="113"/>
      <c r="J65" s="157"/>
      <c r="K65" s="114"/>
    </row>
    <row r="66" spans="2:11" ht="16.5" thickTop="1" thickBot="1" x14ac:dyDescent="0.3">
      <c r="B66" s="146"/>
      <c r="C66" s="147" t="s">
        <v>75</v>
      </c>
      <c r="D66" s="96">
        <f t="shared" si="4"/>
        <v>3338.0656624869425</v>
      </c>
      <c r="E66" s="157"/>
      <c r="F66" s="117">
        <v>3338.0656624869425</v>
      </c>
      <c r="G66" s="118"/>
      <c r="H66" s="118"/>
      <c r="I66" s="157"/>
      <c r="J66" s="113"/>
      <c r="K66" s="114"/>
    </row>
    <row r="67" spans="2:11" ht="16.5" thickTop="1" thickBot="1" x14ac:dyDescent="0.3">
      <c r="B67" s="146"/>
      <c r="C67" s="147" t="s">
        <v>95</v>
      </c>
      <c r="D67" s="96">
        <f t="shared" si="4"/>
        <v>600.09341616424194</v>
      </c>
      <c r="E67" s="157"/>
      <c r="F67" s="117">
        <v>600.09341616424194</v>
      </c>
      <c r="G67" s="95"/>
      <c r="H67" s="95"/>
      <c r="I67" s="157"/>
      <c r="J67" s="113"/>
      <c r="K67" s="114"/>
    </row>
    <row r="68" spans="2:11" ht="16.5" thickTop="1" thickBot="1" x14ac:dyDescent="0.3">
      <c r="B68" s="146"/>
      <c r="C68" s="147" t="s">
        <v>96</v>
      </c>
      <c r="D68" s="96">
        <f t="shared" si="4"/>
        <v>0</v>
      </c>
      <c r="E68" s="157"/>
      <c r="F68" s="117"/>
      <c r="G68" s="95"/>
      <c r="H68" s="95"/>
      <c r="I68" s="157"/>
      <c r="J68" s="113"/>
      <c r="K68" s="114"/>
    </row>
    <row r="69" spans="2:11" ht="16.5" thickTop="1" thickBot="1" x14ac:dyDescent="0.3">
      <c r="B69" s="146"/>
      <c r="C69" s="145" t="s">
        <v>97</v>
      </c>
      <c r="D69" s="157"/>
      <c r="E69" s="157"/>
      <c r="F69" s="157"/>
      <c r="G69" s="157"/>
      <c r="H69" s="157"/>
      <c r="I69" s="157"/>
      <c r="J69" s="113"/>
      <c r="K69" s="114"/>
    </row>
    <row r="70" spans="2:11" ht="16.5" thickTop="1" thickBot="1" x14ac:dyDescent="0.3">
      <c r="B70" s="146"/>
      <c r="C70" s="147" t="s">
        <v>98</v>
      </c>
      <c r="D70" s="96">
        <f t="shared" si="4"/>
        <v>59917.305303944842</v>
      </c>
      <c r="E70" s="157"/>
      <c r="F70" s="115">
        <v>59917.305303944842</v>
      </c>
      <c r="G70" s="115">
        <v>0</v>
      </c>
      <c r="H70" s="115">
        <v>0</v>
      </c>
      <c r="I70" s="157"/>
      <c r="J70" s="113"/>
      <c r="K70" s="114"/>
    </row>
    <row r="71" spans="2:11" ht="16.5" thickTop="1" thickBot="1" x14ac:dyDescent="0.3">
      <c r="B71" s="139" t="s">
        <v>61</v>
      </c>
      <c r="C71" s="140" t="s">
        <v>62</v>
      </c>
      <c r="D71" s="89">
        <f>SUM(D72:D75)</f>
        <v>47799.10555549166</v>
      </c>
      <c r="E71" s="157"/>
      <c r="F71" s="157"/>
      <c r="G71" s="157"/>
      <c r="H71" s="157"/>
      <c r="I71" s="157"/>
      <c r="J71" s="113"/>
      <c r="K71" s="114"/>
    </row>
    <row r="72" spans="2:11" ht="16.5" thickTop="1" thickBot="1" x14ac:dyDescent="0.3">
      <c r="B72" s="141"/>
      <c r="C72" s="142" t="s">
        <v>72</v>
      </c>
      <c r="D72" s="95">
        <f>SUM(F72:H72)</f>
        <v>38168.53901526166</v>
      </c>
      <c r="E72" s="157"/>
      <c r="F72" s="157"/>
      <c r="G72" s="95">
        <v>38168.53901526166</v>
      </c>
      <c r="H72" s="113"/>
      <c r="I72" s="113"/>
      <c r="J72" s="113"/>
      <c r="K72" s="114"/>
    </row>
    <row r="73" spans="2:11" ht="16.5" thickTop="1" thickBot="1" x14ac:dyDescent="0.3">
      <c r="B73" s="141"/>
      <c r="C73" s="142" t="s">
        <v>63</v>
      </c>
      <c r="D73" s="95">
        <f t="shared" ref="D73:D75" si="5">SUM(F73:H73)</f>
        <v>0</v>
      </c>
      <c r="E73" s="157"/>
      <c r="F73" s="115"/>
      <c r="G73" s="115"/>
      <c r="H73" s="115"/>
      <c r="I73" s="157"/>
      <c r="J73" s="113"/>
      <c r="K73" s="114"/>
    </row>
    <row r="74" spans="2:11" ht="16.5" thickTop="1" thickBot="1" x14ac:dyDescent="0.3">
      <c r="B74" s="141"/>
      <c r="C74" s="140" t="s">
        <v>64</v>
      </c>
      <c r="D74" s="157"/>
      <c r="E74" s="157"/>
      <c r="F74" s="157"/>
      <c r="G74" s="157"/>
      <c r="H74" s="157"/>
      <c r="I74" s="157"/>
      <c r="J74" s="113"/>
      <c r="K74" s="119"/>
    </row>
    <row r="75" spans="2:11" ht="16.5" thickTop="1" thickBot="1" x14ac:dyDescent="0.3">
      <c r="B75" s="141"/>
      <c r="C75" s="142" t="s">
        <v>65</v>
      </c>
      <c r="D75" s="95">
        <f t="shared" si="5"/>
        <v>9630.5665402300001</v>
      </c>
      <c r="E75" s="157"/>
      <c r="F75" s="157"/>
      <c r="G75" s="115">
        <v>6658.1045212500003</v>
      </c>
      <c r="H75" s="115">
        <v>2972.4620189800003</v>
      </c>
      <c r="I75" s="157"/>
      <c r="J75" s="113"/>
      <c r="K75" s="114"/>
    </row>
    <row r="76" spans="2:11" ht="16.5" thickTop="1" thickBot="1" x14ac:dyDescent="0.3">
      <c r="B76" s="144" t="s">
        <v>11</v>
      </c>
      <c r="C76" s="148" t="s">
        <v>66</v>
      </c>
      <c r="D76" s="89">
        <f>SUM(D77:D81)</f>
        <v>192276.0219151178</v>
      </c>
      <c r="E76" s="157"/>
      <c r="F76" s="157"/>
      <c r="G76" s="157"/>
      <c r="H76" s="157"/>
      <c r="I76" s="157"/>
      <c r="J76" s="157"/>
      <c r="K76" s="114"/>
    </row>
    <row r="77" spans="2:11" ht="16.5" thickTop="1" thickBot="1" x14ac:dyDescent="0.3">
      <c r="B77" s="146"/>
      <c r="C77" s="149" t="s">
        <v>99</v>
      </c>
      <c r="D77" s="95">
        <f>SUM(F77:K77)</f>
        <v>112027.71573922146</v>
      </c>
      <c r="E77" s="157"/>
      <c r="F77" s="157"/>
      <c r="G77" s="115">
        <v>112027.71573922146</v>
      </c>
      <c r="H77" s="157"/>
      <c r="I77" s="157"/>
      <c r="J77" s="113"/>
      <c r="K77" s="114"/>
    </row>
    <row r="78" spans="2:11" ht="16.5" thickTop="1" thickBot="1" x14ac:dyDescent="0.3">
      <c r="B78" s="146"/>
      <c r="C78" s="149" t="s">
        <v>100</v>
      </c>
      <c r="D78" s="95">
        <f t="shared" ref="D78:D81" si="6">SUM(F78:K78)</f>
        <v>21849.503915555586</v>
      </c>
      <c r="E78" s="157"/>
      <c r="F78" s="157"/>
      <c r="G78" s="115">
        <v>14853.151873793831</v>
      </c>
      <c r="H78" s="117">
        <v>6996.3520417617528</v>
      </c>
      <c r="I78" s="157"/>
      <c r="J78" s="113"/>
      <c r="K78" s="114"/>
    </row>
    <row r="79" spans="2:11" ht="16.5" thickTop="1" thickBot="1" x14ac:dyDescent="0.3">
      <c r="B79" s="146"/>
      <c r="C79" s="148" t="s">
        <v>67</v>
      </c>
      <c r="D79" s="157"/>
      <c r="E79" s="157"/>
      <c r="F79" s="157"/>
      <c r="G79" s="157"/>
      <c r="H79" s="157"/>
      <c r="I79" s="157"/>
      <c r="J79" s="157"/>
      <c r="K79" s="114"/>
    </row>
    <row r="80" spans="2:11" ht="16.5" thickTop="1" thickBot="1" x14ac:dyDescent="0.3">
      <c r="B80" s="146"/>
      <c r="C80" s="149" t="s">
        <v>101</v>
      </c>
      <c r="D80" s="95">
        <f t="shared" si="6"/>
        <v>58398.802260340766</v>
      </c>
      <c r="E80" s="157"/>
      <c r="F80" s="157"/>
      <c r="G80" s="157"/>
      <c r="H80" s="115">
        <v>58398.802260340766</v>
      </c>
      <c r="I80" s="157"/>
      <c r="J80" s="113"/>
      <c r="K80" s="114"/>
    </row>
    <row r="81" spans="2:11" ht="16.5" thickTop="1" thickBot="1" x14ac:dyDescent="0.3">
      <c r="B81" s="150"/>
      <c r="C81" s="151" t="s">
        <v>102</v>
      </c>
      <c r="D81" s="95">
        <f t="shared" si="6"/>
        <v>0</v>
      </c>
      <c r="E81" s="120"/>
      <c r="F81" s="95" t="s">
        <v>85</v>
      </c>
      <c r="G81" s="95" t="s">
        <v>85</v>
      </c>
      <c r="H81" s="95" t="s">
        <v>85</v>
      </c>
      <c r="I81" s="120"/>
      <c r="J81" s="120"/>
      <c r="K81" s="121"/>
    </row>
    <row r="82" spans="2:11" ht="15.75" thickBot="1" x14ac:dyDescent="0.3"/>
    <row r="83" spans="2:11" ht="15.75" thickBot="1" x14ac:dyDescent="0.3">
      <c r="B83" s="152" t="s">
        <v>68</v>
      </c>
      <c r="C83" s="153"/>
      <c r="D83" s="99">
        <f>SUM(D15,D23,D31,D40,D45,D57,D71,D76)</f>
        <v>1794328.4265379503</v>
      </c>
      <c r="E83" s="156"/>
      <c r="F83" s="101">
        <f>SUM(F15:F81)</f>
        <v>1434455.0745278962</v>
      </c>
      <c r="G83" s="101">
        <f t="shared" ref="G83:K83" si="7">SUM(G15:G81)</f>
        <v>239462.68466538304</v>
      </c>
      <c r="H83" s="101">
        <f t="shared" si="7"/>
        <v>80473.312716769316</v>
      </c>
      <c r="I83" s="101">
        <f t="shared" si="7"/>
        <v>0</v>
      </c>
      <c r="J83" s="101">
        <f t="shared" si="7"/>
        <v>35969.144920889514</v>
      </c>
      <c r="K83" s="101">
        <f t="shared" si="7"/>
        <v>3968.2097070119044</v>
      </c>
    </row>
    <row r="84" spans="2:11" x14ac:dyDescent="0.25">
      <c r="J84" s="154"/>
      <c r="K84" s="154"/>
    </row>
  </sheetData>
  <mergeCells count="1">
    <mergeCell ref="B13:K13"/>
  </mergeCell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N84"/>
  <sheetViews>
    <sheetView topLeftCell="B55" workbookViewId="0">
      <selection activeCell="B55" sqref="A1:XFD1048576"/>
    </sheetView>
  </sheetViews>
  <sheetFormatPr defaultRowHeight="15" x14ac:dyDescent="0.25"/>
  <cols>
    <col min="1" max="1" width="9.140625" style="128"/>
    <col min="2" max="2" width="22.5703125" style="128" customWidth="1"/>
    <col min="3" max="3" width="39.42578125" style="128" customWidth="1"/>
    <col min="4" max="4" width="14" style="128" bestFit="1" customWidth="1"/>
    <col min="5" max="5" width="1.5703125" style="128" customWidth="1"/>
    <col min="6" max="8" width="13.42578125" style="128" bestFit="1" customWidth="1"/>
    <col min="9" max="9" width="10.42578125" style="128" customWidth="1"/>
    <col min="10" max="10" width="10" style="128" customWidth="1"/>
    <col min="11" max="11" width="9.42578125" style="128" customWidth="1"/>
    <col min="12" max="12" width="9.140625" style="128"/>
    <col min="13" max="13" width="64" style="128" customWidth="1"/>
    <col min="14" max="15" width="9.140625" style="128"/>
    <col min="16" max="16" width="11.28515625" style="128" customWidth="1"/>
    <col min="17" max="16384" width="9.140625" style="128"/>
  </cols>
  <sheetData>
    <row r="5" spans="2:11" ht="15.75" thickBot="1" x14ac:dyDescent="0.3"/>
    <row r="6" spans="2:11" ht="16.5" thickTop="1" thickBot="1" x14ac:dyDescent="0.3">
      <c r="B6" s="129" t="s">
        <v>35</v>
      </c>
      <c r="C6" s="155" t="s">
        <v>278</v>
      </c>
    </row>
    <row r="8" spans="2:11" ht="15.75" thickBot="1" x14ac:dyDescent="0.3">
      <c r="B8" s="130" t="s">
        <v>36</v>
      </c>
    </row>
    <row r="9" spans="2:11" ht="16.5" thickTop="1" thickBot="1" x14ac:dyDescent="0.3">
      <c r="B9" s="155"/>
      <c r="C9" s="128" t="s">
        <v>37</v>
      </c>
    </row>
    <row r="10" spans="2:11" ht="15.75" thickTop="1" x14ac:dyDescent="0.25">
      <c r="B10" s="131"/>
      <c r="C10" s="128" t="s">
        <v>38</v>
      </c>
    </row>
    <row r="11" spans="2:11" x14ac:dyDescent="0.25">
      <c r="B11" s="132"/>
    </row>
    <row r="12" spans="2:11" ht="15.75" thickBot="1" x14ac:dyDescent="0.3">
      <c r="B12" s="132"/>
    </row>
    <row r="13" spans="2:11" ht="15.75" thickBot="1" x14ac:dyDescent="0.3">
      <c r="B13" s="232" t="s">
        <v>73</v>
      </c>
      <c r="C13" s="233"/>
      <c r="D13" s="233"/>
      <c r="E13" s="233"/>
      <c r="F13" s="233"/>
      <c r="G13" s="233"/>
      <c r="H13" s="233"/>
      <c r="I13" s="233"/>
      <c r="J13" s="233"/>
      <c r="K13" s="234"/>
    </row>
    <row r="14" spans="2:11" x14ac:dyDescent="0.25">
      <c r="B14" s="133"/>
      <c r="C14" s="134"/>
      <c r="D14" s="135" t="s">
        <v>78</v>
      </c>
      <c r="E14" s="136"/>
      <c r="F14" s="137" t="s">
        <v>79</v>
      </c>
      <c r="G14" s="137" t="s">
        <v>80</v>
      </c>
      <c r="H14" s="137" t="s">
        <v>81</v>
      </c>
      <c r="I14" s="137" t="s">
        <v>82</v>
      </c>
      <c r="J14" s="137" t="s">
        <v>83</v>
      </c>
      <c r="K14" s="138" t="s">
        <v>84</v>
      </c>
    </row>
    <row r="15" spans="2:11" ht="15.75" thickBot="1" x14ac:dyDescent="0.3">
      <c r="B15" s="139" t="s">
        <v>39</v>
      </c>
      <c r="C15" s="140" t="s">
        <v>40</v>
      </c>
      <c r="D15" s="89">
        <f>SUM(D16:D22)</f>
        <v>161955.92850159781</v>
      </c>
      <c r="E15" s="112"/>
      <c r="F15" s="113"/>
      <c r="G15" s="113"/>
      <c r="H15" s="113"/>
      <c r="I15" s="113"/>
      <c r="J15" s="157"/>
      <c r="K15" s="114"/>
    </row>
    <row r="16" spans="2:11" ht="16.5" thickTop="1" thickBot="1" x14ac:dyDescent="0.3">
      <c r="B16" s="141"/>
      <c r="C16" s="142" t="s">
        <v>41</v>
      </c>
      <c r="D16" s="96">
        <f>SUM(F16:H16)</f>
        <v>53112.314886730317</v>
      </c>
      <c r="E16" s="157"/>
      <c r="F16" s="115">
        <v>52854.006216886926</v>
      </c>
      <c r="G16" s="115">
        <v>35.53251534592048</v>
      </c>
      <c r="H16" s="115">
        <v>222.77615449747066</v>
      </c>
      <c r="I16" s="157"/>
      <c r="J16" s="157"/>
      <c r="K16" s="114"/>
    </row>
    <row r="17" spans="2:14" ht="16.5" thickTop="1" thickBot="1" x14ac:dyDescent="0.3">
      <c r="B17" s="141"/>
      <c r="C17" s="142" t="s">
        <v>42</v>
      </c>
      <c r="D17" s="96">
        <f>SUM(F17:H17)</f>
        <v>36476.764232719725</v>
      </c>
      <c r="E17" s="157"/>
      <c r="F17" s="115">
        <v>36441.024261735001</v>
      </c>
      <c r="G17" s="115">
        <v>14.433449820755094</v>
      </c>
      <c r="H17" s="115">
        <v>21.306521163971805</v>
      </c>
      <c r="I17" s="157"/>
      <c r="J17" s="157"/>
      <c r="K17" s="114"/>
    </row>
    <row r="18" spans="2:14" ht="16.5" thickTop="1" thickBot="1" x14ac:dyDescent="0.3">
      <c r="B18" s="141"/>
      <c r="C18" s="142" t="s">
        <v>43</v>
      </c>
      <c r="D18" s="96">
        <f>SUM(F18:H18)</f>
        <v>14684.434916993678</v>
      </c>
      <c r="E18" s="157"/>
      <c r="F18" s="115">
        <v>14625.182226230072</v>
      </c>
      <c r="G18" s="115">
        <v>14.991644651033104</v>
      </c>
      <c r="H18" s="115">
        <v>44.261046112573929</v>
      </c>
      <c r="I18" s="157"/>
      <c r="J18" s="157"/>
      <c r="K18" s="114"/>
    </row>
    <row r="19" spans="2:14" ht="16.5" thickTop="1" thickBot="1" x14ac:dyDescent="0.3">
      <c r="B19" s="141"/>
      <c r="C19" s="142" t="s">
        <v>69</v>
      </c>
      <c r="D19" s="96">
        <f t="shared" ref="D19:D22" si="0">SUM(F19:H19)</f>
        <v>49271.607697936284</v>
      </c>
      <c r="E19" s="157"/>
      <c r="F19" s="115">
        <v>49106.282328819521</v>
      </c>
      <c r="G19" s="115">
        <v>41.829310258459032</v>
      </c>
      <c r="H19" s="115">
        <v>123.49605885830763</v>
      </c>
      <c r="I19" s="157"/>
      <c r="J19" s="157"/>
      <c r="K19" s="114"/>
    </row>
    <row r="20" spans="2:14" ht="16.5" thickTop="1" thickBot="1" x14ac:dyDescent="0.3">
      <c r="B20" s="141"/>
      <c r="C20" s="142" t="s">
        <v>44</v>
      </c>
      <c r="D20" s="96">
        <f t="shared" si="0"/>
        <v>1457.7298660037306</v>
      </c>
      <c r="E20" s="157"/>
      <c r="F20" s="115">
        <v>0</v>
      </c>
      <c r="G20" s="115">
        <v>496.24846502254655</v>
      </c>
      <c r="H20" s="115">
        <v>961.48140098118404</v>
      </c>
      <c r="I20" s="157"/>
      <c r="J20" s="157"/>
      <c r="K20" s="114"/>
    </row>
    <row r="21" spans="2:14" ht="16.5" thickTop="1" thickBot="1" x14ac:dyDescent="0.3">
      <c r="B21" s="141"/>
      <c r="C21" s="142" t="s">
        <v>45</v>
      </c>
      <c r="D21" s="96">
        <f t="shared" si="0"/>
        <v>6953.0769012140854</v>
      </c>
      <c r="E21" s="157"/>
      <c r="F21" s="115">
        <v>6904.5966830512671</v>
      </c>
      <c r="G21" s="115">
        <v>15.404305908681117</v>
      </c>
      <c r="H21" s="115">
        <v>33.075912254137805</v>
      </c>
      <c r="I21" s="157"/>
      <c r="J21" s="157"/>
      <c r="K21" s="114"/>
    </row>
    <row r="22" spans="2:14" ht="16.5" thickTop="1" thickBot="1" x14ac:dyDescent="0.3">
      <c r="B22" s="141"/>
      <c r="C22" s="142" t="s">
        <v>315</v>
      </c>
      <c r="D22" s="96">
        <f t="shared" si="0"/>
        <v>0</v>
      </c>
      <c r="E22" s="157"/>
      <c r="F22" s="170">
        <v>0</v>
      </c>
      <c r="G22" s="170">
        <v>0</v>
      </c>
      <c r="H22" s="170">
        <v>0</v>
      </c>
      <c r="I22" s="157"/>
      <c r="J22" s="157"/>
      <c r="K22" s="114"/>
    </row>
    <row r="23" spans="2:14" ht="16.5" thickTop="1" thickBot="1" x14ac:dyDescent="0.3">
      <c r="B23" s="141"/>
      <c r="C23" s="140" t="s">
        <v>46</v>
      </c>
      <c r="D23" s="89">
        <f>SUM(D24:D30)</f>
        <v>71413.405374144553</v>
      </c>
      <c r="E23" s="157"/>
      <c r="F23" s="113"/>
      <c r="G23" s="113"/>
      <c r="H23" s="113"/>
      <c r="I23" s="157"/>
      <c r="J23" s="157"/>
      <c r="K23" s="114"/>
    </row>
    <row r="24" spans="2:14" ht="16.5" thickTop="1" thickBot="1" x14ac:dyDescent="0.3">
      <c r="B24" s="141"/>
      <c r="C24" s="142" t="s">
        <v>41</v>
      </c>
      <c r="D24" s="96">
        <f t="shared" ref="D24:D39" si="1">SUM(F24:H24)</f>
        <v>28534.975851497784</v>
      </c>
      <c r="E24" s="157"/>
      <c r="F24" s="115">
        <v>28396.197647762303</v>
      </c>
      <c r="G24" s="115">
        <v>19.090101222308707</v>
      </c>
      <c r="H24" s="115">
        <v>119.68810251317227</v>
      </c>
      <c r="I24" s="157"/>
      <c r="J24" s="157"/>
      <c r="K24" s="114"/>
    </row>
    <row r="25" spans="2:14" ht="16.5" thickTop="1" thickBot="1" x14ac:dyDescent="0.3">
      <c r="B25" s="141"/>
      <c r="C25" s="142" t="s">
        <v>42</v>
      </c>
      <c r="D25" s="96">
        <f t="shared" si="1"/>
        <v>21381.660454047738</v>
      </c>
      <c r="E25" s="157"/>
      <c r="F25" s="115">
        <v>21360.710681218177</v>
      </c>
      <c r="G25" s="115">
        <v>8.4604851811690249</v>
      </c>
      <c r="H25" s="115">
        <v>12.48928764839237</v>
      </c>
      <c r="I25" s="157"/>
      <c r="J25" s="157"/>
      <c r="K25" s="114"/>
    </row>
    <row r="26" spans="2:14" ht="16.5" thickTop="1" thickBot="1" x14ac:dyDescent="0.3">
      <c r="B26" s="141"/>
      <c r="C26" s="142" t="s">
        <v>43</v>
      </c>
      <c r="D26" s="96">
        <f t="shared" si="1"/>
        <v>2269.9509361689952</v>
      </c>
      <c r="E26" s="157"/>
      <c r="F26" s="115">
        <v>2261.0117186721809</v>
      </c>
      <c r="G26" s="115">
        <v>2.2617297281096764</v>
      </c>
      <c r="H26" s="115">
        <v>6.6774877687047605</v>
      </c>
      <c r="I26" s="157"/>
      <c r="J26" s="157"/>
      <c r="K26" s="114"/>
    </row>
    <row r="27" spans="2:14" ht="16.5" thickTop="1" thickBot="1" x14ac:dyDescent="0.3">
      <c r="B27" s="141"/>
      <c r="C27" s="142" t="s">
        <v>69</v>
      </c>
      <c r="D27" s="96">
        <f t="shared" si="1"/>
        <v>9687.7255788324965</v>
      </c>
      <c r="E27" s="157"/>
      <c r="F27" s="115">
        <v>9655.4533891438605</v>
      </c>
      <c r="G27" s="115">
        <v>8.1652528127877595</v>
      </c>
      <c r="H27" s="115">
        <v>24.106936875849573</v>
      </c>
      <c r="I27" s="157"/>
      <c r="J27" s="157"/>
      <c r="K27" s="114"/>
      <c r="N27" s="132"/>
    </row>
    <row r="28" spans="2:14" ht="16.5" thickTop="1" thickBot="1" x14ac:dyDescent="0.3">
      <c r="B28" s="141"/>
      <c r="C28" s="142" t="s">
        <v>70</v>
      </c>
      <c r="D28" s="96">
        <f t="shared" si="1"/>
        <v>9235.3197144425758</v>
      </c>
      <c r="E28" s="157"/>
      <c r="F28" s="115">
        <v>9204.5545996347282</v>
      </c>
      <c r="G28" s="115">
        <v>7.7839447104192496</v>
      </c>
      <c r="H28" s="115">
        <v>22.981170097428262</v>
      </c>
      <c r="I28" s="157"/>
      <c r="J28" s="157"/>
      <c r="K28" s="114"/>
      <c r="N28" s="132"/>
    </row>
    <row r="29" spans="2:14" ht="16.5" thickTop="1" thickBot="1" x14ac:dyDescent="0.3">
      <c r="B29" s="141"/>
      <c r="C29" s="142" t="s">
        <v>45</v>
      </c>
      <c r="D29" s="96">
        <f t="shared" si="1"/>
        <v>276.73840756223194</v>
      </c>
      <c r="E29" s="157"/>
      <c r="F29" s="115">
        <v>274.8088534147285</v>
      </c>
      <c r="G29" s="115">
        <v>0.61310455030714972</v>
      </c>
      <c r="H29" s="115">
        <v>1.3164495971963039</v>
      </c>
      <c r="I29" s="157"/>
      <c r="J29" s="157"/>
      <c r="K29" s="114"/>
      <c r="N29" s="132"/>
    </row>
    <row r="30" spans="2:14" ht="16.5" thickTop="1" thickBot="1" x14ac:dyDescent="0.3">
      <c r="B30" s="141"/>
      <c r="C30" s="142" t="s">
        <v>44</v>
      </c>
      <c r="D30" s="96">
        <f t="shared" si="1"/>
        <v>27.034431592735118</v>
      </c>
      <c r="E30" s="157"/>
      <c r="F30" s="115">
        <v>0</v>
      </c>
      <c r="G30" s="115">
        <v>9.2032107549736573</v>
      </c>
      <c r="H30" s="115">
        <v>17.83122083776146</v>
      </c>
      <c r="I30" s="157"/>
      <c r="J30" s="157"/>
      <c r="K30" s="114"/>
      <c r="N30" s="132"/>
    </row>
    <row r="31" spans="2:14" ht="16.5" thickTop="1" thickBot="1" x14ac:dyDescent="0.3">
      <c r="B31" s="141"/>
      <c r="C31" s="140" t="s">
        <v>47</v>
      </c>
      <c r="D31" s="89">
        <f>SUM(D32:D39)</f>
        <v>44632.346874047333</v>
      </c>
      <c r="E31" s="157"/>
      <c r="F31" s="113"/>
      <c r="G31" s="113"/>
      <c r="H31" s="113"/>
      <c r="I31" s="113"/>
      <c r="J31" s="157"/>
      <c r="K31" s="114"/>
      <c r="N31" s="132"/>
    </row>
    <row r="32" spans="2:14" ht="16.5" thickTop="1" thickBot="1" x14ac:dyDescent="0.3">
      <c r="B32" s="141"/>
      <c r="C32" s="142" t="s">
        <v>41</v>
      </c>
      <c r="D32" s="96">
        <f t="shared" si="1"/>
        <v>22131.703846279503</v>
      </c>
      <c r="E32" s="157"/>
      <c r="F32" s="115">
        <v>22024.067585384222</v>
      </c>
      <c r="G32" s="115">
        <v>14.806266837105385</v>
      </c>
      <c r="H32" s="115">
        <v>92.829994058173767</v>
      </c>
      <c r="I32" s="157"/>
      <c r="J32" s="157"/>
      <c r="K32" s="114"/>
      <c r="N32" s="132"/>
    </row>
    <row r="33" spans="2:11" ht="16.5" thickTop="1" thickBot="1" x14ac:dyDescent="0.3">
      <c r="B33" s="141"/>
      <c r="C33" s="142" t="s">
        <v>42</v>
      </c>
      <c r="D33" s="96">
        <f t="shared" si="1"/>
        <v>11653.191055982905</v>
      </c>
      <c r="E33" s="157"/>
      <c r="F33" s="115">
        <v>11641.773247441468</v>
      </c>
      <c r="G33" s="115">
        <v>4.6110380648108418</v>
      </c>
      <c r="H33" s="115">
        <v>6.8067704766255286</v>
      </c>
      <c r="I33" s="157"/>
      <c r="J33" s="157"/>
      <c r="K33" s="114"/>
    </row>
    <row r="34" spans="2:11" ht="16.5" thickTop="1" thickBot="1" x14ac:dyDescent="0.3">
      <c r="B34" s="141"/>
      <c r="C34" s="142" t="s">
        <v>43</v>
      </c>
      <c r="D34" s="96">
        <f t="shared" si="1"/>
        <v>192.05314028135678</v>
      </c>
      <c r="E34" s="157"/>
      <c r="F34" s="115">
        <v>191.29682226383224</v>
      </c>
      <c r="G34" s="115">
        <v>0.19135757069897477</v>
      </c>
      <c r="H34" s="115">
        <v>0.56496044682554458</v>
      </c>
      <c r="I34" s="157"/>
      <c r="J34" s="157"/>
      <c r="K34" s="114"/>
    </row>
    <row r="35" spans="2:11" ht="16.5" thickTop="1" thickBot="1" x14ac:dyDescent="0.3">
      <c r="B35" s="141"/>
      <c r="C35" s="142" t="s">
        <v>69</v>
      </c>
      <c r="D35" s="96">
        <f t="shared" si="1"/>
        <v>1949.0819166274812</v>
      </c>
      <c r="E35" s="157"/>
      <c r="F35" s="115">
        <v>1942.5419902406516</v>
      </c>
      <c r="G35" s="115">
        <v>1.6546801701617233</v>
      </c>
      <c r="H35" s="115">
        <v>4.8852462166679453</v>
      </c>
      <c r="I35" s="157"/>
      <c r="J35" s="157"/>
      <c r="K35" s="114"/>
    </row>
    <row r="36" spans="2:11" ht="16.5" thickTop="1" thickBot="1" x14ac:dyDescent="0.3">
      <c r="B36" s="141"/>
      <c r="C36" s="142" t="s">
        <v>70</v>
      </c>
      <c r="D36" s="96">
        <f t="shared" si="1"/>
        <v>525.04711689008866</v>
      </c>
      <c r="E36" s="157"/>
      <c r="F36" s="115">
        <v>523.31203437929707</v>
      </c>
      <c r="G36" s="115">
        <v>0.43899677983882446</v>
      </c>
      <c r="H36" s="115">
        <v>1.2960857309527201</v>
      </c>
      <c r="I36" s="157"/>
      <c r="J36" s="157"/>
      <c r="K36" s="114"/>
    </row>
    <row r="37" spans="2:11" ht="16.5" thickTop="1" thickBot="1" x14ac:dyDescent="0.3">
      <c r="B37" s="141"/>
      <c r="C37" s="142" t="s">
        <v>45</v>
      </c>
      <c r="D37" s="96">
        <f t="shared" si="1"/>
        <v>4288.5509659958097</v>
      </c>
      <c r="E37" s="157"/>
      <c r="F37" s="115">
        <v>4255.4278817343447</v>
      </c>
      <c r="G37" s="115">
        <v>10.524666388443615</v>
      </c>
      <c r="H37" s="115">
        <v>22.598417873021784</v>
      </c>
      <c r="I37" s="157"/>
      <c r="J37" s="157"/>
      <c r="K37" s="114"/>
    </row>
    <row r="38" spans="2:11" ht="16.5" thickTop="1" thickBot="1" x14ac:dyDescent="0.3">
      <c r="B38" s="141"/>
      <c r="C38" s="142" t="s">
        <v>44</v>
      </c>
      <c r="D38" s="96">
        <f t="shared" si="1"/>
        <v>52.90474013442244</v>
      </c>
      <c r="E38" s="157"/>
      <c r="F38" s="157">
        <v>0</v>
      </c>
      <c r="G38" s="115">
        <v>18.01012430107998</v>
      </c>
      <c r="H38" s="115">
        <v>34.894615833342463</v>
      </c>
      <c r="I38" s="157"/>
      <c r="J38" s="157"/>
      <c r="K38" s="114"/>
    </row>
    <row r="39" spans="2:11" ht="16.5" thickTop="1" thickBot="1" x14ac:dyDescent="0.3">
      <c r="B39" s="141"/>
      <c r="C39" s="142" t="s">
        <v>110</v>
      </c>
      <c r="D39" s="96">
        <f t="shared" si="1"/>
        <v>3839.8140918557624</v>
      </c>
      <c r="E39" s="157"/>
      <c r="F39" s="115">
        <v>3826.3774349350124</v>
      </c>
      <c r="G39" s="115">
        <v>3.3996360883826102</v>
      </c>
      <c r="H39" s="115">
        <v>10.037020832367705</v>
      </c>
      <c r="I39" s="157"/>
      <c r="J39" s="157"/>
      <c r="K39" s="114"/>
    </row>
    <row r="40" spans="2:11" ht="16.5" thickTop="1" thickBot="1" x14ac:dyDescent="0.3">
      <c r="B40" s="141"/>
      <c r="C40" s="140" t="s">
        <v>49</v>
      </c>
      <c r="D40" s="89">
        <f>SUM(D41:D44)</f>
        <v>16245.682127943264</v>
      </c>
      <c r="E40" s="157"/>
      <c r="F40" s="157"/>
      <c r="G40" s="157"/>
      <c r="H40" s="157"/>
      <c r="I40" s="157"/>
      <c r="J40" s="157"/>
      <c r="K40" s="114"/>
    </row>
    <row r="41" spans="2:11" ht="16.5" thickTop="1" thickBot="1" x14ac:dyDescent="0.3">
      <c r="B41" s="141"/>
      <c r="C41" s="142" t="s">
        <v>50</v>
      </c>
      <c r="D41" s="96">
        <f>SUM(F41:K41)</f>
        <v>5479.5309140620011</v>
      </c>
      <c r="E41" s="157"/>
      <c r="F41" s="96">
        <v>5452.8815325617661</v>
      </c>
      <c r="G41" s="96">
        <v>3.6658450438016659</v>
      </c>
      <c r="H41" s="96">
        <v>22.983536456433516</v>
      </c>
      <c r="I41" s="157"/>
      <c r="J41" s="157"/>
      <c r="K41" s="114"/>
    </row>
    <row r="42" spans="2:11" ht="16.5" thickTop="1" thickBot="1" x14ac:dyDescent="0.3">
      <c r="B42" s="141"/>
      <c r="C42" s="142" t="s">
        <v>51</v>
      </c>
      <c r="D42" s="96">
        <f t="shared" ref="D42:D44" si="2">SUM(F42:K42)</f>
        <v>9242.9163117786356</v>
      </c>
      <c r="E42" s="157"/>
      <c r="F42" s="157"/>
      <c r="G42" s="96">
        <v>9242.9163117786356</v>
      </c>
      <c r="H42" s="157"/>
      <c r="I42" s="157"/>
      <c r="J42" s="157"/>
      <c r="K42" s="114"/>
    </row>
    <row r="43" spans="2:11" ht="16.5" thickTop="1" thickBot="1" x14ac:dyDescent="0.3">
      <c r="B43" s="141"/>
      <c r="C43" s="142" t="s">
        <v>52</v>
      </c>
      <c r="D43" s="96">
        <f t="shared" si="2"/>
        <v>1437.1349021026274</v>
      </c>
      <c r="E43" s="157"/>
      <c r="F43" s="157"/>
      <c r="G43" s="157"/>
      <c r="H43" s="157"/>
      <c r="I43" s="157"/>
      <c r="J43" s="157"/>
      <c r="K43" s="96">
        <v>1437.1349021026274</v>
      </c>
    </row>
    <row r="44" spans="2:11" ht="16.5" thickTop="1" thickBot="1" x14ac:dyDescent="0.3">
      <c r="B44" s="141"/>
      <c r="C44" s="142" t="s">
        <v>316</v>
      </c>
      <c r="D44" s="96">
        <f t="shared" si="2"/>
        <v>86.1</v>
      </c>
      <c r="E44" s="157"/>
      <c r="F44" s="157"/>
      <c r="G44" s="96">
        <v>86.1</v>
      </c>
      <c r="H44" s="157"/>
      <c r="I44" s="157"/>
      <c r="J44" s="157"/>
      <c r="K44" s="169"/>
    </row>
    <row r="45" spans="2:11" ht="16.5" thickTop="1" thickBot="1" x14ac:dyDescent="0.3">
      <c r="B45" s="141"/>
      <c r="C45" s="140" t="s">
        <v>10</v>
      </c>
      <c r="D45" s="89">
        <f>SUM(D46:D56)</f>
        <v>18976.549549357376</v>
      </c>
      <c r="E45" s="157"/>
      <c r="F45" s="157"/>
      <c r="G45" s="157"/>
      <c r="H45" s="157"/>
      <c r="I45" s="157"/>
      <c r="J45" s="157"/>
      <c r="K45" s="114"/>
    </row>
    <row r="46" spans="2:11" ht="16.5" thickTop="1" thickBot="1" x14ac:dyDescent="0.3">
      <c r="B46" s="141"/>
      <c r="C46" s="142" t="s">
        <v>53</v>
      </c>
      <c r="D46" s="96">
        <f>SUM(F46:K46)</f>
        <v>0</v>
      </c>
      <c r="E46" s="157"/>
      <c r="F46" s="115"/>
      <c r="G46" s="115"/>
      <c r="H46" s="157"/>
      <c r="I46" s="157"/>
      <c r="J46" s="157"/>
      <c r="K46" s="114"/>
    </row>
    <row r="47" spans="2:11" ht="16.5" thickTop="1" thickBot="1" x14ac:dyDescent="0.3">
      <c r="B47" s="141"/>
      <c r="C47" s="142" t="s">
        <v>86</v>
      </c>
      <c r="D47" s="96">
        <f t="shared" ref="D47:D56" si="3">SUM(F47:K47)</f>
        <v>0</v>
      </c>
      <c r="E47" s="157"/>
      <c r="F47" s="115"/>
      <c r="G47" s="115"/>
      <c r="H47" s="115"/>
      <c r="I47" s="157"/>
      <c r="J47" s="157"/>
      <c r="K47" s="114"/>
    </row>
    <row r="48" spans="2:11" ht="16.5" thickTop="1" thickBot="1" x14ac:dyDescent="0.3">
      <c r="B48" s="141"/>
      <c r="C48" s="142" t="s">
        <v>87</v>
      </c>
      <c r="D48" s="96">
        <f t="shared" si="3"/>
        <v>0</v>
      </c>
      <c r="E48" s="157"/>
      <c r="F48" s="115"/>
      <c r="G48" s="157"/>
      <c r="H48" s="157"/>
      <c r="I48" s="95"/>
      <c r="J48" s="157"/>
      <c r="K48" s="114"/>
    </row>
    <row r="49" spans="2:11" ht="16.5" thickTop="1" thickBot="1" x14ac:dyDescent="0.3">
      <c r="B49" s="141"/>
      <c r="C49" s="143" t="s">
        <v>71</v>
      </c>
      <c r="D49" s="96">
        <f t="shared" si="3"/>
        <v>0</v>
      </c>
      <c r="E49" s="157"/>
      <c r="F49" s="115"/>
      <c r="G49" s="115"/>
      <c r="H49" s="157"/>
      <c r="I49" s="157"/>
      <c r="J49" s="157"/>
      <c r="K49" s="114"/>
    </row>
    <row r="50" spans="2:11" ht="16.5" thickTop="1" thickBot="1" x14ac:dyDescent="0.3">
      <c r="B50" s="141"/>
      <c r="C50" s="143" t="s">
        <v>88</v>
      </c>
      <c r="D50" s="96">
        <f t="shared" si="3"/>
        <v>0</v>
      </c>
      <c r="E50" s="157"/>
      <c r="F50" s="115"/>
      <c r="G50" s="115"/>
      <c r="H50" s="157"/>
      <c r="I50" s="157"/>
      <c r="J50" s="157"/>
      <c r="K50" s="114"/>
    </row>
    <row r="51" spans="2:11" ht="16.5" thickTop="1" thickBot="1" x14ac:dyDescent="0.3">
      <c r="B51" s="141"/>
      <c r="C51" s="143" t="s">
        <v>89</v>
      </c>
      <c r="D51" s="96">
        <f t="shared" si="3"/>
        <v>0</v>
      </c>
      <c r="E51" s="157"/>
      <c r="F51" s="115"/>
      <c r="G51" s="115"/>
      <c r="H51" s="157"/>
      <c r="I51" s="157"/>
      <c r="J51" s="157"/>
      <c r="K51" s="114"/>
    </row>
    <row r="52" spans="2:11" ht="16.5" thickTop="1" thickBot="1" x14ac:dyDescent="0.3">
      <c r="B52" s="141"/>
      <c r="C52" s="142" t="s">
        <v>90</v>
      </c>
      <c r="D52" s="96">
        <f t="shared" si="3"/>
        <v>0</v>
      </c>
      <c r="E52" s="157"/>
      <c r="F52" s="157"/>
      <c r="G52" s="157"/>
      <c r="H52" s="157"/>
      <c r="I52" s="95"/>
      <c r="J52" s="95"/>
      <c r="K52" s="95"/>
    </row>
    <row r="53" spans="2:11" ht="16.5" thickTop="1" thickBot="1" x14ac:dyDescent="0.3">
      <c r="B53" s="141"/>
      <c r="C53" s="142" t="s">
        <v>111</v>
      </c>
      <c r="D53" s="96">
        <f t="shared" si="3"/>
        <v>0</v>
      </c>
      <c r="E53" s="157"/>
      <c r="F53" s="115">
        <v>0</v>
      </c>
      <c r="G53" s="115">
        <v>0</v>
      </c>
      <c r="H53" s="157">
        <v>0</v>
      </c>
      <c r="I53" s="157"/>
      <c r="J53" s="157"/>
      <c r="K53" s="116"/>
    </row>
    <row r="54" spans="2:11" ht="16.5" thickTop="1" thickBot="1" x14ac:dyDescent="0.3">
      <c r="B54" s="141"/>
      <c r="C54" s="142" t="s">
        <v>91</v>
      </c>
      <c r="D54" s="96">
        <f t="shared" si="3"/>
        <v>0</v>
      </c>
      <c r="E54" s="157"/>
      <c r="F54" s="115"/>
      <c r="G54" s="115"/>
      <c r="H54" s="157"/>
      <c r="I54" s="157"/>
      <c r="J54" s="157"/>
      <c r="K54" s="114"/>
    </row>
    <row r="55" spans="2:11" ht="16.5" thickTop="1" thickBot="1" x14ac:dyDescent="0.3">
      <c r="B55" s="141"/>
      <c r="C55" s="140" t="s">
        <v>54</v>
      </c>
      <c r="D55" s="157"/>
      <c r="E55" s="157"/>
      <c r="F55" s="157"/>
      <c r="G55" s="157"/>
      <c r="H55" s="157"/>
      <c r="I55" s="157"/>
      <c r="J55" s="157"/>
      <c r="K55" s="114"/>
    </row>
    <row r="56" spans="2:11" ht="16.5" thickTop="1" thickBot="1" x14ac:dyDescent="0.3">
      <c r="B56" s="141"/>
      <c r="C56" s="142" t="s">
        <v>55</v>
      </c>
      <c r="D56" s="96">
        <f t="shared" si="3"/>
        <v>18976.549549357376</v>
      </c>
      <c r="E56" s="157"/>
      <c r="F56" s="157"/>
      <c r="G56" s="157"/>
      <c r="H56" s="157"/>
      <c r="I56" s="157"/>
      <c r="J56" s="95">
        <v>18976.549549357376</v>
      </c>
      <c r="K56" s="114"/>
    </row>
    <row r="57" spans="2:11" ht="16.5" thickTop="1" thickBot="1" x14ac:dyDescent="0.3">
      <c r="B57" s="144" t="s">
        <v>56</v>
      </c>
      <c r="C57" s="145" t="s">
        <v>57</v>
      </c>
      <c r="D57" s="89">
        <f>SUM(D58:D70)</f>
        <v>314331.0018382147</v>
      </c>
      <c r="E57" s="157"/>
      <c r="F57" s="157"/>
      <c r="G57" s="157"/>
      <c r="H57" s="157"/>
      <c r="I57" s="157"/>
      <c r="J57" s="157"/>
      <c r="K57" s="114"/>
    </row>
    <row r="58" spans="2:11" ht="16.5" thickTop="1" thickBot="1" x14ac:dyDescent="0.3">
      <c r="B58" s="146"/>
      <c r="C58" s="147" t="s">
        <v>48</v>
      </c>
      <c r="D58" s="96">
        <f>SUM(F58:H58)</f>
        <v>242532.71356916588</v>
      </c>
      <c r="E58" s="157"/>
      <c r="F58" s="115">
        <v>239028.64938650795</v>
      </c>
      <c r="G58" s="115">
        <v>237.56367340053797</v>
      </c>
      <c r="H58" s="115">
        <v>3266.500509257397</v>
      </c>
      <c r="I58" s="157"/>
      <c r="J58" s="157"/>
      <c r="K58" s="114"/>
    </row>
    <row r="59" spans="2:11" ht="16.5" thickTop="1" thickBot="1" x14ac:dyDescent="0.3">
      <c r="B59" s="146"/>
      <c r="C59" s="147" t="s">
        <v>58</v>
      </c>
      <c r="D59" s="96">
        <f t="shared" ref="D59:D70" si="4">SUM(F59:H59)</f>
        <v>36185.529593440864</v>
      </c>
      <c r="E59" s="157"/>
      <c r="F59" s="115">
        <v>35662.72829248265</v>
      </c>
      <c r="G59" s="115">
        <v>35.444155997166789</v>
      </c>
      <c r="H59" s="115">
        <v>487.35714496104328</v>
      </c>
      <c r="I59" s="157"/>
      <c r="J59" s="157"/>
      <c r="K59" s="114"/>
    </row>
    <row r="60" spans="2:11" ht="16.5" thickTop="1" thickBot="1" x14ac:dyDescent="0.3">
      <c r="B60" s="146"/>
      <c r="C60" s="147" t="s">
        <v>59</v>
      </c>
      <c r="D60" s="96">
        <f t="shared" si="4"/>
        <v>0</v>
      </c>
      <c r="E60" s="157"/>
      <c r="F60" s="157"/>
      <c r="G60" s="95">
        <v>0</v>
      </c>
      <c r="H60" s="95">
        <v>0</v>
      </c>
      <c r="I60" s="157"/>
      <c r="J60" s="157"/>
      <c r="K60" s="114"/>
    </row>
    <row r="61" spans="2:11" ht="16.5" thickTop="1" thickBot="1" x14ac:dyDescent="0.3">
      <c r="B61" s="146"/>
      <c r="C61" s="147" t="s">
        <v>60</v>
      </c>
      <c r="D61" s="96">
        <f t="shared" si="4"/>
        <v>0</v>
      </c>
      <c r="E61" s="157"/>
      <c r="F61" s="157"/>
      <c r="G61" s="95"/>
      <c r="H61" s="95"/>
      <c r="I61" s="157"/>
      <c r="J61" s="157"/>
      <c r="K61" s="114"/>
    </row>
    <row r="62" spans="2:11" ht="16.5" thickTop="1" thickBot="1" x14ac:dyDescent="0.3">
      <c r="B62" s="146"/>
      <c r="C62" s="145" t="s">
        <v>92</v>
      </c>
      <c r="D62" s="157"/>
      <c r="E62" s="157"/>
      <c r="F62" s="157"/>
      <c r="G62" s="157"/>
      <c r="H62" s="157"/>
      <c r="I62" s="157"/>
      <c r="J62" s="157"/>
      <c r="K62" s="114"/>
    </row>
    <row r="63" spans="2:11" ht="16.5" thickTop="1" thickBot="1" x14ac:dyDescent="0.3">
      <c r="B63" s="146"/>
      <c r="C63" s="147" t="s">
        <v>58</v>
      </c>
      <c r="D63" s="96">
        <f t="shared" si="4"/>
        <v>5256.3528849981603</v>
      </c>
      <c r="E63" s="157"/>
      <c r="F63" s="115">
        <v>5244.9893099999999</v>
      </c>
      <c r="G63" s="115">
        <v>8.6087689380000008</v>
      </c>
      <c r="H63" s="115">
        <v>2.7548060601599995</v>
      </c>
      <c r="I63" s="157"/>
      <c r="J63" s="157"/>
      <c r="K63" s="114"/>
    </row>
    <row r="64" spans="2:11" ht="16.5" thickTop="1" thickBot="1" x14ac:dyDescent="0.3">
      <c r="B64" s="146"/>
      <c r="C64" s="147" t="s">
        <v>93</v>
      </c>
      <c r="D64" s="96">
        <f t="shared" si="4"/>
        <v>0</v>
      </c>
      <c r="E64" s="157"/>
      <c r="F64" s="115"/>
      <c r="G64" s="115"/>
      <c r="H64" s="115"/>
      <c r="I64" s="157"/>
      <c r="J64" s="157"/>
      <c r="K64" s="114"/>
    </row>
    <row r="65" spans="2:11" ht="16.5" thickTop="1" thickBot="1" x14ac:dyDescent="0.3">
      <c r="B65" s="146"/>
      <c r="C65" s="145" t="s">
        <v>94</v>
      </c>
      <c r="D65" s="157"/>
      <c r="E65" s="157"/>
      <c r="F65" s="113"/>
      <c r="G65" s="113"/>
      <c r="H65" s="113"/>
      <c r="I65" s="113"/>
      <c r="J65" s="157"/>
      <c r="K65" s="114"/>
    </row>
    <row r="66" spans="2:11" ht="16.5" thickTop="1" thickBot="1" x14ac:dyDescent="0.3">
      <c r="B66" s="146"/>
      <c r="C66" s="147" t="s">
        <v>75</v>
      </c>
      <c r="D66" s="96">
        <f t="shared" si="4"/>
        <v>1223.9573487458024</v>
      </c>
      <c r="E66" s="157"/>
      <c r="F66" s="117">
        <v>1223.9573487458024</v>
      </c>
      <c r="G66" s="118"/>
      <c r="H66" s="118"/>
      <c r="I66" s="157"/>
      <c r="J66" s="113"/>
      <c r="K66" s="114"/>
    </row>
    <row r="67" spans="2:11" ht="16.5" thickTop="1" thickBot="1" x14ac:dyDescent="0.3">
      <c r="B67" s="146"/>
      <c r="C67" s="147" t="s">
        <v>95</v>
      </c>
      <c r="D67" s="96">
        <f t="shared" si="4"/>
        <v>220.03422710353306</v>
      </c>
      <c r="E67" s="157"/>
      <c r="F67" s="117">
        <v>220.03422710353306</v>
      </c>
      <c r="G67" s="95"/>
      <c r="H67" s="95"/>
      <c r="I67" s="157"/>
      <c r="J67" s="113"/>
      <c r="K67" s="114"/>
    </row>
    <row r="68" spans="2:11" ht="16.5" thickTop="1" thickBot="1" x14ac:dyDescent="0.3">
      <c r="B68" s="146"/>
      <c r="C68" s="147" t="s">
        <v>96</v>
      </c>
      <c r="D68" s="96">
        <f t="shared" si="4"/>
        <v>0</v>
      </c>
      <c r="E68" s="157"/>
      <c r="F68" s="117"/>
      <c r="G68" s="95"/>
      <c r="H68" s="95"/>
      <c r="I68" s="157"/>
      <c r="J68" s="113"/>
      <c r="K68" s="114"/>
    </row>
    <row r="69" spans="2:11" ht="16.5" thickTop="1" thickBot="1" x14ac:dyDescent="0.3">
      <c r="B69" s="146"/>
      <c r="C69" s="145" t="s">
        <v>97</v>
      </c>
      <c r="D69" s="157"/>
      <c r="E69" s="157"/>
      <c r="F69" s="157"/>
      <c r="G69" s="157"/>
      <c r="H69" s="157"/>
      <c r="I69" s="157"/>
      <c r="J69" s="113"/>
      <c r="K69" s="114"/>
    </row>
    <row r="70" spans="2:11" ht="16.5" thickTop="1" thickBot="1" x14ac:dyDescent="0.3">
      <c r="B70" s="146"/>
      <c r="C70" s="147" t="s">
        <v>98</v>
      </c>
      <c r="D70" s="96">
        <f t="shared" si="4"/>
        <v>28912.414214760509</v>
      </c>
      <c r="E70" s="157"/>
      <c r="F70" s="115">
        <v>28912.414214760509</v>
      </c>
      <c r="G70" s="115">
        <v>0</v>
      </c>
      <c r="H70" s="115">
        <v>0</v>
      </c>
      <c r="I70" s="157"/>
      <c r="J70" s="113"/>
      <c r="K70" s="114"/>
    </row>
    <row r="71" spans="2:11" ht="16.5" thickTop="1" thickBot="1" x14ac:dyDescent="0.3">
      <c r="B71" s="139" t="s">
        <v>61</v>
      </c>
      <c r="C71" s="140" t="s">
        <v>62</v>
      </c>
      <c r="D71" s="89">
        <f>SUM(D72:D75)</f>
        <v>21001.015740856034</v>
      </c>
      <c r="E71" s="157"/>
      <c r="F71" s="157"/>
      <c r="G71" s="157"/>
      <c r="H71" s="157"/>
      <c r="I71" s="157"/>
      <c r="J71" s="113"/>
      <c r="K71" s="114"/>
    </row>
    <row r="72" spans="2:11" ht="16.5" thickTop="1" thickBot="1" x14ac:dyDescent="0.3">
      <c r="B72" s="141"/>
      <c r="C72" s="142" t="s">
        <v>72</v>
      </c>
      <c r="D72" s="95">
        <f>SUM(F72:H72)</f>
        <v>16027.152579231033</v>
      </c>
      <c r="E72" s="157"/>
      <c r="F72" s="157"/>
      <c r="G72" s="95">
        <v>16027.152579231033</v>
      </c>
      <c r="H72" s="113"/>
      <c r="I72" s="113"/>
      <c r="J72" s="113"/>
      <c r="K72" s="114"/>
    </row>
    <row r="73" spans="2:11" ht="16.5" thickTop="1" thickBot="1" x14ac:dyDescent="0.3">
      <c r="B73" s="141"/>
      <c r="C73" s="142" t="s">
        <v>63</v>
      </c>
      <c r="D73" s="95">
        <f t="shared" ref="D73:D75" si="5">SUM(F73:H73)</f>
        <v>0</v>
      </c>
      <c r="E73" s="157"/>
      <c r="F73" s="115"/>
      <c r="G73" s="115"/>
      <c r="H73" s="115"/>
      <c r="I73" s="157"/>
      <c r="J73" s="113"/>
      <c r="K73" s="114"/>
    </row>
    <row r="74" spans="2:11" ht="16.5" thickTop="1" thickBot="1" x14ac:dyDescent="0.3">
      <c r="B74" s="141"/>
      <c r="C74" s="140" t="s">
        <v>64</v>
      </c>
      <c r="D74" s="157"/>
      <c r="E74" s="157"/>
      <c r="F74" s="157"/>
      <c r="G74" s="157"/>
      <c r="H74" s="157"/>
      <c r="I74" s="157"/>
      <c r="J74" s="113"/>
      <c r="K74" s="119"/>
    </row>
    <row r="75" spans="2:11" ht="16.5" thickTop="1" thickBot="1" x14ac:dyDescent="0.3">
      <c r="B75" s="141"/>
      <c r="C75" s="142" t="s">
        <v>65</v>
      </c>
      <c r="D75" s="95">
        <f t="shared" si="5"/>
        <v>4973.8631616250004</v>
      </c>
      <c r="E75" s="157"/>
      <c r="F75" s="157"/>
      <c r="G75" s="115">
        <v>3438.6866718750002</v>
      </c>
      <c r="H75" s="115">
        <v>1535.17648975</v>
      </c>
      <c r="I75" s="157"/>
      <c r="J75" s="113"/>
      <c r="K75" s="114"/>
    </row>
    <row r="76" spans="2:11" ht="16.5" thickTop="1" thickBot="1" x14ac:dyDescent="0.3">
      <c r="B76" s="144" t="s">
        <v>11</v>
      </c>
      <c r="C76" s="148" t="s">
        <v>66</v>
      </c>
      <c r="D76" s="89">
        <f>SUM(D77:D81)</f>
        <v>60525.819770928356</v>
      </c>
      <c r="E76" s="157"/>
      <c r="F76" s="157"/>
      <c r="G76" s="157"/>
      <c r="H76" s="157"/>
      <c r="I76" s="157"/>
      <c r="J76" s="157"/>
      <c r="K76" s="114"/>
    </row>
    <row r="77" spans="2:11" ht="16.5" thickTop="1" thickBot="1" x14ac:dyDescent="0.3">
      <c r="B77" s="146"/>
      <c r="C77" s="149" t="s">
        <v>99</v>
      </c>
      <c r="D77" s="95">
        <f>SUM(F77:K77)</f>
        <v>35666.069876359084</v>
      </c>
      <c r="E77" s="157"/>
      <c r="F77" s="157"/>
      <c r="G77" s="115">
        <v>35666.069876359084</v>
      </c>
      <c r="H77" s="157"/>
      <c r="I77" s="157"/>
      <c r="J77" s="113"/>
      <c r="K77" s="114"/>
    </row>
    <row r="78" spans="2:11" ht="16.5" thickTop="1" thickBot="1" x14ac:dyDescent="0.3">
      <c r="B78" s="146"/>
      <c r="C78" s="149" t="s">
        <v>100</v>
      </c>
      <c r="D78" s="95">
        <f t="shared" ref="D78:D81" si="6">SUM(F78:K78)</f>
        <v>7723.2607688743738</v>
      </c>
      <c r="E78" s="157"/>
      <c r="F78" s="157"/>
      <c r="G78" s="115">
        <v>5311.7489940220648</v>
      </c>
      <c r="H78" s="117">
        <v>2411.5117748523085</v>
      </c>
      <c r="I78" s="157"/>
      <c r="J78" s="113"/>
      <c r="K78" s="114"/>
    </row>
    <row r="79" spans="2:11" ht="16.5" thickTop="1" thickBot="1" x14ac:dyDescent="0.3">
      <c r="B79" s="146"/>
      <c r="C79" s="148" t="s">
        <v>67</v>
      </c>
      <c r="D79" s="157"/>
      <c r="E79" s="157"/>
      <c r="F79" s="157"/>
      <c r="G79" s="157"/>
      <c r="H79" s="157"/>
      <c r="I79" s="157"/>
      <c r="J79" s="157"/>
      <c r="K79" s="114"/>
    </row>
    <row r="80" spans="2:11" ht="16.5" thickTop="1" thickBot="1" x14ac:dyDescent="0.3">
      <c r="B80" s="146"/>
      <c r="C80" s="149" t="s">
        <v>101</v>
      </c>
      <c r="D80" s="95">
        <f t="shared" si="6"/>
        <v>17136.489125694898</v>
      </c>
      <c r="E80" s="157"/>
      <c r="F80" s="157"/>
      <c r="G80" s="157"/>
      <c r="H80" s="115">
        <v>17136.489125694898</v>
      </c>
      <c r="I80" s="157"/>
      <c r="J80" s="113"/>
      <c r="K80" s="114"/>
    </row>
    <row r="81" spans="2:11" ht="16.5" thickTop="1" thickBot="1" x14ac:dyDescent="0.3">
      <c r="B81" s="150"/>
      <c r="C81" s="151" t="s">
        <v>102</v>
      </c>
      <c r="D81" s="95">
        <f t="shared" si="6"/>
        <v>0</v>
      </c>
      <c r="E81" s="120"/>
      <c r="F81" s="95" t="s">
        <v>85</v>
      </c>
      <c r="G81" s="95" t="s">
        <v>85</v>
      </c>
      <c r="H81" s="95" t="s">
        <v>85</v>
      </c>
      <c r="I81" s="120"/>
      <c r="J81" s="120"/>
      <c r="K81" s="121"/>
    </row>
    <row r="82" spans="2:11" ht="15.75" thickBot="1" x14ac:dyDescent="0.3"/>
    <row r="83" spans="2:11" ht="15.75" thickBot="1" x14ac:dyDescent="0.3">
      <c r="B83" s="152" t="s">
        <v>68</v>
      </c>
      <c r="C83" s="153"/>
      <c r="D83" s="99">
        <f>SUM(D15,D23,D31,D40,D45,D57,D71,D76)</f>
        <v>709081.74977708946</v>
      </c>
      <c r="E83" s="156"/>
      <c r="F83" s="101">
        <f>SUM(F15:F81)</f>
        <v>591234.27991510986</v>
      </c>
      <c r="G83" s="101">
        <f t="shared" ref="G83:K83" si="7">SUM(G15:G81)</f>
        <v>70785.611162813322</v>
      </c>
      <c r="H83" s="101">
        <f t="shared" si="7"/>
        <v>26648.174247706367</v>
      </c>
      <c r="I83" s="101">
        <f t="shared" si="7"/>
        <v>0</v>
      </c>
      <c r="J83" s="101">
        <f t="shared" si="7"/>
        <v>18976.549549357376</v>
      </c>
      <c r="K83" s="101">
        <f t="shared" si="7"/>
        <v>1437.1349021026274</v>
      </c>
    </row>
    <row r="84" spans="2:11" x14ac:dyDescent="0.25">
      <c r="J84" s="154"/>
      <c r="K84" s="154"/>
    </row>
  </sheetData>
  <mergeCells count="1">
    <mergeCell ref="B13:K13"/>
  </mergeCell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N84"/>
  <sheetViews>
    <sheetView topLeftCell="A64" workbookViewId="0">
      <selection activeCell="D32" sqref="D32"/>
    </sheetView>
  </sheetViews>
  <sheetFormatPr defaultRowHeight="15" x14ac:dyDescent="0.25"/>
  <cols>
    <col min="1" max="1" width="9.140625" style="128"/>
    <col min="2" max="2" width="22.5703125" style="128" customWidth="1"/>
    <col min="3" max="3" width="39.42578125" style="128" customWidth="1"/>
    <col min="4" max="4" width="14" style="128" bestFit="1" customWidth="1"/>
    <col min="5" max="5" width="1.5703125" style="128" customWidth="1"/>
    <col min="6" max="8" width="13.42578125" style="128" bestFit="1" customWidth="1"/>
    <col min="9" max="9" width="10.42578125" style="128" customWidth="1"/>
    <col min="10" max="10" width="10" style="128" customWidth="1"/>
    <col min="11" max="11" width="9.42578125" style="128" customWidth="1"/>
    <col min="12" max="12" width="9.140625" style="128"/>
    <col min="13" max="13" width="64" style="128" customWidth="1"/>
    <col min="14" max="15" width="9.140625" style="128"/>
    <col min="16" max="16" width="11.28515625" style="128" customWidth="1"/>
    <col min="17" max="16384" width="9.140625" style="128"/>
  </cols>
  <sheetData>
    <row r="5" spans="2:11" ht="15.75" thickBot="1" x14ac:dyDescent="0.3"/>
    <row r="6" spans="2:11" ht="16.5" thickTop="1" thickBot="1" x14ac:dyDescent="0.3">
      <c r="B6" s="129" t="s">
        <v>35</v>
      </c>
      <c r="C6" s="155" t="s">
        <v>294</v>
      </c>
    </row>
    <row r="8" spans="2:11" ht="15.75" thickBot="1" x14ac:dyDescent="0.3">
      <c r="B8" s="130" t="s">
        <v>36</v>
      </c>
    </row>
    <row r="9" spans="2:11" ht="16.5" thickTop="1" thickBot="1" x14ac:dyDescent="0.3">
      <c r="B9" s="155"/>
      <c r="C9" s="128" t="s">
        <v>37</v>
      </c>
    </row>
    <row r="10" spans="2:11" ht="15.75" thickTop="1" x14ac:dyDescent="0.25">
      <c r="B10" s="131"/>
      <c r="C10" s="128" t="s">
        <v>38</v>
      </c>
    </row>
    <row r="11" spans="2:11" x14ac:dyDescent="0.25">
      <c r="B11" s="132"/>
    </row>
    <row r="12" spans="2:11" ht="15.75" thickBot="1" x14ac:dyDescent="0.3">
      <c r="B12" s="132"/>
    </row>
    <row r="13" spans="2:11" ht="15.75" thickBot="1" x14ac:dyDescent="0.3">
      <c r="B13" s="232" t="s">
        <v>73</v>
      </c>
      <c r="C13" s="233"/>
      <c r="D13" s="233"/>
      <c r="E13" s="233"/>
      <c r="F13" s="233"/>
      <c r="G13" s="233"/>
      <c r="H13" s="233"/>
      <c r="I13" s="233"/>
      <c r="J13" s="233"/>
      <c r="K13" s="234"/>
    </row>
    <row r="14" spans="2:11" x14ac:dyDescent="0.25">
      <c r="B14" s="133"/>
      <c r="C14" s="134"/>
      <c r="D14" s="135" t="s">
        <v>78</v>
      </c>
      <c r="E14" s="136"/>
      <c r="F14" s="137" t="s">
        <v>79</v>
      </c>
      <c r="G14" s="137" t="s">
        <v>80</v>
      </c>
      <c r="H14" s="137" t="s">
        <v>81</v>
      </c>
      <c r="I14" s="137" t="s">
        <v>82</v>
      </c>
      <c r="J14" s="137" t="s">
        <v>83</v>
      </c>
      <c r="K14" s="138" t="s">
        <v>84</v>
      </c>
    </row>
    <row r="15" spans="2:11" ht="15.75" thickBot="1" x14ac:dyDescent="0.3">
      <c r="B15" s="139" t="s">
        <v>39</v>
      </c>
      <c r="C15" s="140" t="s">
        <v>40</v>
      </c>
      <c r="D15" s="89">
        <f>SUM(D16:D22)</f>
        <v>237022.81566966992</v>
      </c>
      <c r="E15" s="112"/>
      <c r="F15" s="113"/>
      <c r="G15" s="113"/>
      <c r="H15" s="113"/>
      <c r="I15" s="113"/>
      <c r="J15" s="157"/>
      <c r="K15" s="114"/>
    </row>
    <row r="16" spans="2:11" ht="16.5" thickTop="1" thickBot="1" x14ac:dyDescent="0.3">
      <c r="B16" s="141"/>
      <c r="C16" s="142" t="s">
        <v>41</v>
      </c>
      <c r="D16" s="96">
        <f>SUM(F16:H16)</f>
        <v>77897.19125308939</v>
      </c>
      <c r="E16" s="157"/>
      <c r="F16" s="115">
        <v>77518.342771338328</v>
      </c>
      <c r="G16" s="115">
        <v>52.113773415965994</v>
      </c>
      <c r="H16" s="115">
        <v>326.73470833508946</v>
      </c>
      <c r="I16" s="157"/>
      <c r="J16" s="157"/>
      <c r="K16" s="114"/>
    </row>
    <row r="17" spans="2:14" ht="16.5" thickTop="1" thickBot="1" x14ac:dyDescent="0.3">
      <c r="B17" s="141"/>
      <c r="C17" s="142" t="s">
        <v>42</v>
      </c>
      <c r="D17" s="96">
        <f>SUM(F17:H17)</f>
        <v>99790.522670400009</v>
      </c>
      <c r="E17" s="157"/>
      <c r="F17" s="115">
        <v>99692.747814000002</v>
      </c>
      <c r="G17" s="115">
        <v>39.485999700000001</v>
      </c>
      <c r="H17" s="115">
        <v>58.288856699999997</v>
      </c>
      <c r="I17" s="157"/>
      <c r="J17" s="157"/>
      <c r="K17" s="114"/>
    </row>
    <row r="18" spans="2:14" ht="16.5" thickTop="1" thickBot="1" x14ac:dyDescent="0.3">
      <c r="B18" s="141"/>
      <c r="C18" s="142" t="s">
        <v>43</v>
      </c>
      <c r="D18" s="96">
        <f>SUM(F18:H18)</f>
        <v>27206.708148667665</v>
      </c>
      <c r="E18" s="157"/>
      <c r="F18" s="115">
        <v>27096.927236174866</v>
      </c>
      <c r="G18" s="115">
        <v>27.77589352227492</v>
      </c>
      <c r="H18" s="115">
        <v>82.005018970525967</v>
      </c>
      <c r="I18" s="157"/>
      <c r="J18" s="157"/>
      <c r="K18" s="114"/>
    </row>
    <row r="19" spans="2:14" ht="16.5" thickTop="1" thickBot="1" x14ac:dyDescent="0.3">
      <c r="B19" s="141"/>
      <c r="C19" s="142" t="s">
        <v>69</v>
      </c>
      <c r="D19" s="96">
        <f t="shared" ref="D19:D22" si="0">SUM(F19:H19)</f>
        <v>26149.454885570332</v>
      </c>
      <c r="E19" s="157"/>
      <c r="F19" s="115">
        <v>26061.713314244658</v>
      </c>
      <c r="G19" s="115">
        <v>22.199674672761134</v>
      </c>
      <c r="H19" s="115">
        <v>65.541896652913834</v>
      </c>
      <c r="I19" s="157"/>
      <c r="J19" s="157"/>
      <c r="K19" s="114"/>
    </row>
    <row r="20" spans="2:14" ht="16.5" thickTop="1" thickBot="1" x14ac:dyDescent="0.3">
      <c r="B20" s="141"/>
      <c r="C20" s="142" t="s">
        <v>44</v>
      </c>
      <c r="D20" s="96">
        <f t="shared" si="0"/>
        <v>1424.437818671551</v>
      </c>
      <c r="E20" s="157"/>
      <c r="F20" s="115">
        <v>0</v>
      </c>
      <c r="G20" s="115">
        <v>484.91500210095353</v>
      </c>
      <c r="H20" s="115">
        <v>939.52281657059746</v>
      </c>
      <c r="I20" s="157"/>
      <c r="J20" s="157"/>
      <c r="K20" s="114"/>
    </row>
    <row r="21" spans="2:14" ht="16.5" thickTop="1" thickBot="1" x14ac:dyDescent="0.3">
      <c r="B21" s="141"/>
      <c r="C21" s="142" t="s">
        <v>45</v>
      </c>
      <c r="D21" s="96">
        <f t="shared" si="0"/>
        <v>4554.5008932709643</v>
      </c>
      <c r="E21" s="157"/>
      <c r="F21" s="115">
        <v>4522.7447081941136</v>
      </c>
      <c r="G21" s="115">
        <v>10.090342163345957</v>
      </c>
      <c r="H21" s="115">
        <v>21.66584291350474</v>
      </c>
      <c r="I21" s="157"/>
      <c r="J21" s="157"/>
      <c r="K21" s="114"/>
    </row>
    <row r="22" spans="2:14" ht="16.5" thickTop="1" thickBot="1" x14ac:dyDescent="0.3">
      <c r="B22" s="141"/>
      <c r="C22" s="142" t="s">
        <v>315</v>
      </c>
      <c r="D22" s="96">
        <f t="shared" si="0"/>
        <v>0</v>
      </c>
      <c r="E22" s="157"/>
      <c r="F22" s="170">
        <v>0</v>
      </c>
      <c r="G22" s="170">
        <v>0</v>
      </c>
      <c r="H22" s="170">
        <v>0</v>
      </c>
      <c r="I22" s="157"/>
      <c r="J22" s="157"/>
      <c r="K22" s="114"/>
    </row>
    <row r="23" spans="2:14" ht="16.5" thickTop="1" thickBot="1" x14ac:dyDescent="0.3">
      <c r="B23" s="141"/>
      <c r="C23" s="140" t="s">
        <v>46</v>
      </c>
      <c r="D23" s="89">
        <f>SUM(D24:D30)</f>
        <v>238211.54081229889</v>
      </c>
      <c r="E23" s="157"/>
      <c r="F23" s="113"/>
      <c r="G23" s="113"/>
      <c r="H23" s="113"/>
      <c r="I23" s="157"/>
      <c r="J23" s="157"/>
      <c r="K23" s="114"/>
    </row>
    <row r="24" spans="2:14" ht="16.5" thickTop="1" thickBot="1" x14ac:dyDescent="0.3">
      <c r="B24" s="141"/>
      <c r="C24" s="142" t="s">
        <v>41</v>
      </c>
      <c r="D24" s="96">
        <f t="shared" ref="D24:D39" si="1">SUM(F24:H24)</f>
        <v>100105.99440442221</v>
      </c>
      <c r="E24" s="157"/>
      <c r="F24" s="115">
        <v>99619.134693767468</v>
      </c>
      <c r="G24" s="115">
        <v>66.971620234960881</v>
      </c>
      <c r="H24" s="115">
        <v>419.88809041976583</v>
      </c>
      <c r="I24" s="157"/>
      <c r="J24" s="157"/>
      <c r="K24" s="114"/>
    </row>
    <row r="25" spans="2:14" ht="16.5" thickTop="1" thickBot="1" x14ac:dyDescent="0.3">
      <c r="B25" s="141"/>
      <c r="C25" s="142" t="s">
        <v>42</v>
      </c>
      <c r="D25" s="96">
        <f t="shared" si="1"/>
        <v>111646.9507648</v>
      </c>
      <c r="E25" s="157"/>
      <c r="F25" s="115">
        <v>111537.55896800001</v>
      </c>
      <c r="G25" s="115">
        <v>44.177456400000011</v>
      </c>
      <c r="H25" s="115">
        <v>65.214340400000012</v>
      </c>
      <c r="I25" s="157"/>
      <c r="J25" s="157"/>
      <c r="K25" s="114"/>
    </row>
    <row r="26" spans="2:14" ht="16.5" thickTop="1" thickBot="1" x14ac:dyDescent="0.3">
      <c r="B26" s="141"/>
      <c r="C26" s="142" t="s">
        <v>43</v>
      </c>
      <c r="D26" s="96">
        <f t="shared" si="1"/>
        <v>7658.268805304946</v>
      </c>
      <c r="E26" s="157"/>
      <c r="F26" s="115">
        <v>7628.1100342897325</v>
      </c>
      <c r="G26" s="115">
        <v>7.630532425535935</v>
      </c>
      <c r="H26" s="115">
        <v>22.528238589677525</v>
      </c>
      <c r="I26" s="157"/>
      <c r="J26" s="157"/>
      <c r="K26" s="114"/>
    </row>
    <row r="27" spans="2:14" ht="16.5" thickTop="1" thickBot="1" x14ac:dyDescent="0.3">
      <c r="B27" s="141"/>
      <c r="C27" s="142" t="s">
        <v>69</v>
      </c>
      <c r="D27" s="96">
        <f t="shared" si="1"/>
        <v>9362.3120348361372</v>
      </c>
      <c r="E27" s="157"/>
      <c r="F27" s="115">
        <v>9331.123877465885</v>
      </c>
      <c r="G27" s="115">
        <v>7.890979575605936</v>
      </c>
      <c r="H27" s="115">
        <v>23.2971777946461</v>
      </c>
      <c r="I27" s="157"/>
      <c r="J27" s="157"/>
      <c r="K27" s="114"/>
      <c r="N27" s="132"/>
    </row>
    <row r="28" spans="2:14" ht="16.5" thickTop="1" thickBot="1" x14ac:dyDescent="0.3">
      <c r="B28" s="141"/>
      <c r="C28" s="142" t="s">
        <v>70</v>
      </c>
      <c r="D28" s="96">
        <f t="shared" si="1"/>
        <v>8925.1026161400878</v>
      </c>
      <c r="E28" s="157"/>
      <c r="F28" s="115">
        <v>8895.3709105632934</v>
      </c>
      <c r="G28" s="115">
        <v>7.5224797242491386</v>
      </c>
      <c r="H28" s="115">
        <v>22.209225852545075</v>
      </c>
      <c r="I28" s="157"/>
      <c r="J28" s="157"/>
      <c r="K28" s="114"/>
      <c r="N28" s="132"/>
    </row>
    <row r="29" spans="2:14" ht="16.5" thickTop="1" thickBot="1" x14ac:dyDescent="0.3">
      <c r="B29" s="141"/>
      <c r="C29" s="142" t="s">
        <v>45</v>
      </c>
      <c r="D29" s="96">
        <f t="shared" si="1"/>
        <v>330.08711587990945</v>
      </c>
      <c r="E29" s="157"/>
      <c r="F29" s="115">
        <v>327.78558871172879</v>
      </c>
      <c r="G29" s="115">
        <v>0.73129680309454659</v>
      </c>
      <c r="H29" s="115">
        <v>1.5702303650861258</v>
      </c>
      <c r="I29" s="157"/>
      <c r="J29" s="157"/>
      <c r="K29" s="114"/>
      <c r="N29" s="132"/>
    </row>
    <row r="30" spans="2:14" ht="16.5" thickTop="1" thickBot="1" x14ac:dyDescent="0.3">
      <c r="B30" s="141"/>
      <c r="C30" s="142" t="s">
        <v>44</v>
      </c>
      <c r="D30" s="96">
        <f t="shared" si="1"/>
        <v>182.82507091564025</v>
      </c>
      <c r="E30" s="157"/>
      <c r="F30" s="115">
        <v>0</v>
      </c>
      <c r="G30" s="115">
        <v>62.238322013834974</v>
      </c>
      <c r="H30" s="115">
        <v>120.58674890180528</v>
      </c>
      <c r="I30" s="157"/>
      <c r="J30" s="157"/>
      <c r="K30" s="114"/>
      <c r="N30" s="132"/>
    </row>
    <row r="31" spans="2:14" ht="16.5" thickTop="1" thickBot="1" x14ac:dyDescent="0.3">
      <c r="B31" s="141"/>
      <c r="C31" s="140" t="s">
        <v>47</v>
      </c>
      <c r="D31" s="89">
        <f>SUM(D32:D39)</f>
        <v>67262.175710163792</v>
      </c>
      <c r="E31" s="157"/>
      <c r="F31" s="113"/>
      <c r="G31" s="113"/>
      <c r="H31" s="113"/>
      <c r="I31" s="113"/>
      <c r="J31" s="157"/>
      <c r="K31" s="114"/>
      <c r="N31" s="132"/>
    </row>
    <row r="32" spans="2:14" ht="16.5" thickTop="1" thickBot="1" x14ac:dyDescent="0.3">
      <c r="B32" s="141"/>
      <c r="C32" s="142" t="s">
        <v>41</v>
      </c>
      <c r="D32" s="96">
        <f t="shared" si="1"/>
        <v>29223.22794685432</v>
      </c>
      <c r="E32" s="157"/>
      <c r="F32" s="115">
        <v>29081.102468882204</v>
      </c>
      <c r="G32" s="115">
        <v>19.550546755369592</v>
      </c>
      <c r="H32" s="115">
        <v>122.57493121674784</v>
      </c>
      <c r="I32" s="157"/>
      <c r="J32" s="157"/>
      <c r="K32" s="114"/>
      <c r="N32" s="132"/>
    </row>
    <row r="33" spans="2:11" ht="16.5" thickTop="1" thickBot="1" x14ac:dyDescent="0.3">
      <c r="B33" s="141"/>
      <c r="C33" s="142" t="s">
        <v>42</v>
      </c>
      <c r="D33" s="96">
        <f t="shared" si="1"/>
        <v>17926.495636800002</v>
      </c>
      <c r="E33" s="157"/>
      <c r="F33" s="115">
        <v>17908.931238000001</v>
      </c>
      <c r="G33" s="115">
        <v>7.0933149000000002</v>
      </c>
      <c r="H33" s="115">
        <v>10.4710839</v>
      </c>
      <c r="I33" s="157"/>
      <c r="J33" s="157"/>
      <c r="K33" s="114"/>
    </row>
    <row r="34" spans="2:11" ht="16.5" thickTop="1" thickBot="1" x14ac:dyDescent="0.3">
      <c r="B34" s="141"/>
      <c r="C34" s="142" t="s">
        <v>43</v>
      </c>
      <c r="D34" s="96">
        <f t="shared" si="1"/>
        <v>356.08911656872738</v>
      </c>
      <c r="E34" s="157"/>
      <c r="F34" s="115">
        <v>354.68681398564661</v>
      </c>
      <c r="G34" s="115">
        <v>0.35479944873127561</v>
      </c>
      <c r="H34" s="115">
        <v>1.0475031343494805</v>
      </c>
      <c r="I34" s="157"/>
      <c r="J34" s="157"/>
      <c r="K34" s="114"/>
    </row>
    <row r="35" spans="2:11" ht="16.5" thickTop="1" thickBot="1" x14ac:dyDescent="0.3">
      <c r="B35" s="141"/>
      <c r="C35" s="142" t="s">
        <v>69</v>
      </c>
      <c r="D35" s="96">
        <f t="shared" si="1"/>
        <v>3613.8271771822479</v>
      </c>
      <c r="E35" s="157"/>
      <c r="F35" s="115">
        <v>3601.7013842579613</v>
      </c>
      <c r="G35" s="115">
        <v>3.0679717037351484</v>
      </c>
      <c r="H35" s="115">
        <v>9.0578212205513911</v>
      </c>
      <c r="I35" s="157"/>
      <c r="J35" s="157"/>
      <c r="K35" s="114"/>
    </row>
    <row r="36" spans="2:11" ht="16.5" thickTop="1" thickBot="1" x14ac:dyDescent="0.3">
      <c r="B36" s="141"/>
      <c r="C36" s="142" t="s">
        <v>70</v>
      </c>
      <c r="D36" s="96">
        <f t="shared" si="1"/>
        <v>973.49912496327033</v>
      </c>
      <c r="E36" s="157"/>
      <c r="F36" s="115">
        <v>970.28207786090866</v>
      </c>
      <c r="G36" s="115">
        <v>0.81395167650116174</v>
      </c>
      <c r="H36" s="115">
        <v>2.4030954258605735</v>
      </c>
      <c r="I36" s="157"/>
      <c r="J36" s="157"/>
      <c r="K36" s="114"/>
    </row>
    <row r="37" spans="2:11" ht="16.5" thickTop="1" thickBot="1" x14ac:dyDescent="0.3">
      <c r="B37" s="141"/>
      <c r="C37" s="142" t="s">
        <v>45</v>
      </c>
      <c r="D37" s="96">
        <f t="shared" si="1"/>
        <v>7951.4780263639959</v>
      </c>
      <c r="E37" s="157"/>
      <c r="F37" s="115">
        <v>7890.0639313097972</v>
      </c>
      <c r="G37" s="115">
        <v>19.513969680220161</v>
      </c>
      <c r="H37" s="115">
        <v>41.900125373979222</v>
      </c>
      <c r="I37" s="157"/>
      <c r="J37" s="157"/>
      <c r="K37" s="114"/>
    </row>
    <row r="38" spans="2:11" ht="16.5" thickTop="1" thickBot="1" x14ac:dyDescent="0.3">
      <c r="B38" s="141"/>
      <c r="C38" s="142" t="s">
        <v>44</v>
      </c>
      <c r="D38" s="96">
        <f t="shared" si="1"/>
        <v>98.091612296293846</v>
      </c>
      <c r="E38" s="157"/>
      <c r="F38" s="157">
        <v>0</v>
      </c>
      <c r="G38" s="115">
        <v>33.392889292355349</v>
      </c>
      <c r="H38" s="115">
        <v>64.698723003938497</v>
      </c>
      <c r="I38" s="157"/>
      <c r="J38" s="157"/>
      <c r="K38" s="114"/>
    </row>
    <row r="39" spans="2:11" ht="16.5" thickTop="1" thickBot="1" x14ac:dyDescent="0.3">
      <c r="B39" s="141"/>
      <c r="C39" s="142" t="s">
        <v>110</v>
      </c>
      <c r="D39" s="96">
        <f t="shared" si="1"/>
        <v>7119.4670691349202</v>
      </c>
      <c r="E39" s="157"/>
      <c r="F39" s="115">
        <v>7094.5539264206818</v>
      </c>
      <c r="G39" s="115">
        <v>6.3033252650482279</v>
      </c>
      <c r="H39" s="115">
        <v>18.609817449190004</v>
      </c>
      <c r="I39" s="157"/>
      <c r="J39" s="157"/>
      <c r="K39" s="114"/>
    </row>
    <row r="40" spans="2:11" ht="16.5" thickTop="1" thickBot="1" x14ac:dyDescent="0.3">
      <c r="B40" s="141"/>
      <c r="C40" s="140" t="s">
        <v>49</v>
      </c>
      <c r="D40" s="89">
        <f>SUM(D41:D44)</f>
        <v>44309.617085272585</v>
      </c>
      <c r="E40" s="157"/>
      <c r="F40" s="157"/>
      <c r="G40" s="157"/>
      <c r="H40" s="157"/>
      <c r="I40" s="157"/>
      <c r="J40" s="157"/>
      <c r="K40" s="114"/>
    </row>
    <row r="41" spans="2:11" ht="16.5" thickTop="1" thickBot="1" x14ac:dyDescent="0.3">
      <c r="B41" s="141"/>
      <c r="C41" s="142" t="s">
        <v>50</v>
      </c>
      <c r="D41" s="96">
        <f>SUM(F41:K41)</f>
        <v>10941.554638310517</v>
      </c>
      <c r="E41" s="157"/>
      <c r="F41" s="96">
        <v>10888.341020514565</v>
      </c>
      <c r="G41" s="96">
        <v>7.3199776534524519</v>
      </c>
      <c r="H41" s="96">
        <v>45.893640142500637</v>
      </c>
      <c r="I41" s="157"/>
      <c r="J41" s="157"/>
      <c r="K41" s="114"/>
    </row>
    <row r="42" spans="2:11" ht="16.5" thickTop="1" thickBot="1" x14ac:dyDescent="0.3">
      <c r="B42" s="141"/>
      <c r="C42" s="142" t="s">
        <v>51</v>
      </c>
      <c r="D42" s="96">
        <f t="shared" ref="D42:D44" si="2">SUM(F42:K42)</f>
        <v>30498.384311991511</v>
      </c>
      <c r="E42" s="157"/>
      <c r="F42" s="157"/>
      <c r="G42" s="96">
        <v>30498.384311991511</v>
      </c>
      <c r="H42" s="157"/>
      <c r="I42" s="157"/>
      <c r="J42" s="157"/>
      <c r="K42" s="114"/>
    </row>
    <row r="43" spans="2:11" ht="16.5" thickTop="1" thickBot="1" x14ac:dyDescent="0.3">
      <c r="B43" s="141"/>
      <c r="C43" s="142" t="s">
        <v>52</v>
      </c>
      <c r="D43" s="96">
        <f t="shared" si="2"/>
        <v>2869.6781349705534</v>
      </c>
      <c r="E43" s="157"/>
      <c r="F43" s="157"/>
      <c r="G43" s="157"/>
      <c r="H43" s="157"/>
      <c r="I43" s="157"/>
      <c r="J43" s="157"/>
      <c r="K43" s="96">
        <v>2869.6781349705534</v>
      </c>
    </row>
    <row r="44" spans="2:11" ht="16.5" thickTop="1" thickBot="1" x14ac:dyDescent="0.3">
      <c r="B44" s="141"/>
      <c r="C44" s="142" t="s">
        <v>316</v>
      </c>
      <c r="D44" s="96">
        <f t="shared" si="2"/>
        <v>0</v>
      </c>
      <c r="E44" s="157"/>
      <c r="F44" s="157"/>
      <c r="G44" s="96">
        <v>0</v>
      </c>
      <c r="H44" s="157"/>
      <c r="I44" s="157"/>
      <c r="J44" s="157"/>
      <c r="K44" s="169"/>
    </row>
    <row r="45" spans="2:11" ht="16.5" thickTop="1" thickBot="1" x14ac:dyDescent="0.3">
      <c r="B45" s="141"/>
      <c r="C45" s="140" t="s">
        <v>10</v>
      </c>
      <c r="D45" s="89">
        <f>SUM(D46:D56)</f>
        <v>37698.46999375907</v>
      </c>
      <c r="E45" s="157"/>
      <c r="F45" s="157"/>
      <c r="G45" s="157"/>
      <c r="H45" s="157"/>
      <c r="I45" s="157"/>
      <c r="J45" s="157"/>
      <c r="K45" s="114"/>
    </row>
    <row r="46" spans="2:11" ht="16.5" thickTop="1" thickBot="1" x14ac:dyDescent="0.3">
      <c r="B46" s="141"/>
      <c r="C46" s="142" t="s">
        <v>53</v>
      </c>
      <c r="D46" s="96">
        <f>SUM(F46:K46)</f>
        <v>0</v>
      </c>
      <c r="E46" s="157"/>
      <c r="F46" s="115"/>
      <c r="G46" s="115"/>
      <c r="H46" s="157"/>
      <c r="I46" s="157"/>
      <c r="J46" s="157"/>
      <c r="K46" s="114"/>
    </row>
    <row r="47" spans="2:11" ht="16.5" thickTop="1" thickBot="1" x14ac:dyDescent="0.3">
      <c r="B47" s="141"/>
      <c r="C47" s="142" t="s">
        <v>86</v>
      </c>
      <c r="D47" s="96">
        <f t="shared" ref="D47:D56" si="3">SUM(F47:K47)</f>
        <v>0</v>
      </c>
      <c r="E47" s="157"/>
      <c r="F47" s="115"/>
      <c r="G47" s="115"/>
      <c r="H47" s="115"/>
      <c r="I47" s="157"/>
      <c r="J47" s="157"/>
      <c r="K47" s="114"/>
    </row>
    <row r="48" spans="2:11" ht="16.5" thickTop="1" thickBot="1" x14ac:dyDescent="0.3">
      <c r="B48" s="141"/>
      <c r="C48" s="142" t="s">
        <v>87</v>
      </c>
      <c r="D48" s="96">
        <f t="shared" si="3"/>
        <v>0</v>
      </c>
      <c r="E48" s="157"/>
      <c r="F48" s="115"/>
      <c r="G48" s="157"/>
      <c r="H48" s="157"/>
      <c r="I48" s="95"/>
      <c r="J48" s="157"/>
      <c r="K48" s="114"/>
    </row>
    <row r="49" spans="2:11" ht="16.5" thickTop="1" thickBot="1" x14ac:dyDescent="0.3">
      <c r="B49" s="141"/>
      <c r="C49" s="143" t="s">
        <v>71</v>
      </c>
      <c r="D49" s="96">
        <f t="shared" si="3"/>
        <v>0</v>
      </c>
      <c r="E49" s="157"/>
      <c r="F49" s="115"/>
      <c r="G49" s="115"/>
      <c r="H49" s="157"/>
      <c r="I49" s="157"/>
      <c r="J49" s="157"/>
      <c r="K49" s="114"/>
    </row>
    <row r="50" spans="2:11" ht="16.5" thickTop="1" thickBot="1" x14ac:dyDescent="0.3">
      <c r="B50" s="141"/>
      <c r="C50" s="143" t="s">
        <v>88</v>
      </c>
      <c r="D50" s="96">
        <f t="shared" si="3"/>
        <v>0</v>
      </c>
      <c r="E50" s="157"/>
      <c r="F50" s="115"/>
      <c r="G50" s="115"/>
      <c r="H50" s="157"/>
      <c r="I50" s="157"/>
      <c r="J50" s="157"/>
      <c r="K50" s="114"/>
    </row>
    <row r="51" spans="2:11" ht="16.5" thickTop="1" thickBot="1" x14ac:dyDescent="0.3">
      <c r="B51" s="141"/>
      <c r="C51" s="143" t="s">
        <v>89</v>
      </c>
      <c r="D51" s="96">
        <f t="shared" si="3"/>
        <v>0</v>
      </c>
      <c r="E51" s="157"/>
      <c r="F51" s="115"/>
      <c r="G51" s="115"/>
      <c r="H51" s="157"/>
      <c r="I51" s="157"/>
      <c r="J51" s="157"/>
      <c r="K51" s="114"/>
    </row>
    <row r="52" spans="2:11" ht="16.5" thickTop="1" thickBot="1" x14ac:dyDescent="0.3">
      <c r="B52" s="141"/>
      <c r="C52" s="142" t="s">
        <v>90</v>
      </c>
      <c r="D52" s="96">
        <f t="shared" si="3"/>
        <v>0</v>
      </c>
      <c r="E52" s="157"/>
      <c r="F52" s="157"/>
      <c r="G52" s="157"/>
      <c r="H52" s="157"/>
      <c r="I52" s="95"/>
      <c r="J52" s="95"/>
      <c r="K52" s="95"/>
    </row>
    <row r="53" spans="2:11" ht="16.5" thickTop="1" thickBot="1" x14ac:dyDescent="0.3">
      <c r="B53" s="141"/>
      <c r="C53" s="142" t="s">
        <v>111</v>
      </c>
      <c r="D53" s="96">
        <f t="shared" si="3"/>
        <v>0</v>
      </c>
      <c r="E53" s="157"/>
      <c r="F53" s="115">
        <v>0</v>
      </c>
      <c r="G53" s="115">
        <v>0</v>
      </c>
      <c r="H53" s="157">
        <v>0</v>
      </c>
      <c r="I53" s="157"/>
      <c r="J53" s="157"/>
      <c r="K53" s="116"/>
    </row>
    <row r="54" spans="2:11" ht="16.5" thickTop="1" thickBot="1" x14ac:dyDescent="0.3">
      <c r="B54" s="141"/>
      <c r="C54" s="142" t="s">
        <v>91</v>
      </c>
      <c r="D54" s="96">
        <f t="shared" si="3"/>
        <v>0</v>
      </c>
      <c r="E54" s="157"/>
      <c r="F54" s="115"/>
      <c r="G54" s="115"/>
      <c r="H54" s="157"/>
      <c r="I54" s="157"/>
      <c r="J54" s="157"/>
      <c r="K54" s="114"/>
    </row>
    <row r="55" spans="2:11" ht="16.5" thickTop="1" thickBot="1" x14ac:dyDescent="0.3">
      <c r="B55" s="141"/>
      <c r="C55" s="140" t="s">
        <v>54</v>
      </c>
      <c r="D55" s="157"/>
      <c r="E55" s="157"/>
      <c r="F55" s="157"/>
      <c r="G55" s="157"/>
      <c r="H55" s="157"/>
      <c r="I55" s="157"/>
      <c r="J55" s="157"/>
      <c r="K55" s="114"/>
    </row>
    <row r="56" spans="2:11" ht="16.5" thickTop="1" thickBot="1" x14ac:dyDescent="0.3">
      <c r="B56" s="141"/>
      <c r="C56" s="142" t="s">
        <v>55</v>
      </c>
      <c r="D56" s="96">
        <f t="shared" si="3"/>
        <v>37698.46999375907</v>
      </c>
      <c r="E56" s="157"/>
      <c r="F56" s="157"/>
      <c r="G56" s="157"/>
      <c r="H56" s="157"/>
      <c r="I56" s="157"/>
      <c r="J56" s="95">
        <v>37698.46999375907</v>
      </c>
      <c r="K56" s="114"/>
    </row>
    <row r="57" spans="2:11" ht="16.5" thickTop="1" thickBot="1" x14ac:dyDescent="0.3">
      <c r="B57" s="144" t="s">
        <v>56</v>
      </c>
      <c r="C57" s="145" t="s">
        <v>57</v>
      </c>
      <c r="D57" s="89">
        <f>SUM(D58:D70)</f>
        <v>367986.33667437045</v>
      </c>
      <c r="E57" s="157"/>
      <c r="F57" s="157"/>
      <c r="G57" s="157"/>
      <c r="H57" s="157"/>
      <c r="I57" s="157"/>
      <c r="J57" s="157"/>
      <c r="K57" s="114"/>
    </row>
    <row r="58" spans="2:11" ht="16.5" thickTop="1" thickBot="1" x14ac:dyDescent="0.3">
      <c r="B58" s="146"/>
      <c r="C58" s="147" t="s">
        <v>48</v>
      </c>
      <c r="D58" s="96">
        <f>SUM(F58:H58)</f>
        <v>266360.74674050725</v>
      </c>
      <c r="E58" s="157"/>
      <c r="F58" s="115">
        <v>262512.41989591747</v>
      </c>
      <c r="G58" s="115">
        <v>260.90351488744489</v>
      </c>
      <c r="H58" s="115">
        <v>3587.423329702367</v>
      </c>
      <c r="I58" s="157"/>
      <c r="J58" s="157"/>
      <c r="K58" s="114"/>
    </row>
    <row r="59" spans="2:11" ht="16.5" thickTop="1" thickBot="1" x14ac:dyDescent="0.3">
      <c r="B59" s="146"/>
      <c r="C59" s="147" t="s">
        <v>58</v>
      </c>
      <c r="D59" s="96">
        <f t="shared" ref="D59:D70" si="4">SUM(F59:H59)</f>
        <v>49591.466655896606</v>
      </c>
      <c r="E59" s="157"/>
      <c r="F59" s="115">
        <v>48874.979055040043</v>
      </c>
      <c r="G59" s="115">
        <v>48.575430566546338</v>
      </c>
      <c r="H59" s="115">
        <v>667.91217029001211</v>
      </c>
      <c r="I59" s="157"/>
      <c r="J59" s="157"/>
      <c r="K59" s="114"/>
    </row>
    <row r="60" spans="2:11" ht="16.5" thickTop="1" thickBot="1" x14ac:dyDescent="0.3">
      <c r="B60" s="146"/>
      <c r="C60" s="147" t="s">
        <v>59</v>
      </c>
      <c r="D60" s="96">
        <f t="shared" si="4"/>
        <v>0</v>
      </c>
      <c r="E60" s="157"/>
      <c r="F60" s="157"/>
      <c r="G60" s="95">
        <v>0</v>
      </c>
      <c r="H60" s="95">
        <v>0</v>
      </c>
      <c r="I60" s="157"/>
      <c r="J60" s="157"/>
      <c r="K60" s="114"/>
    </row>
    <row r="61" spans="2:11" ht="16.5" thickTop="1" thickBot="1" x14ac:dyDescent="0.3">
      <c r="B61" s="146"/>
      <c r="C61" s="147" t="s">
        <v>60</v>
      </c>
      <c r="D61" s="96">
        <f t="shared" si="4"/>
        <v>0</v>
      </c>
      <c r="E61" s="157"/>
      <c r="F61" s="157"/>
      <c r="G61" s="95"/>
      <c r="H61" s="95"/>
      <c r="I61" s="157"/>
      <c r="J61" s="157"/>
      <c r="K61" s="114"/>
    </row>
    <row r="62" spans="2:11" ht="16.5" thickTop="1" thickBot="1" x14ac:dyDescent="0.3">
      <c r="B62" s="146"/>
      <c r="C62" s="145" t="s">
        <v>92</v>
      </c>
      <c r="D62" s="157"/>
      <c r="E62" s="157"/>
      <c r="F62" s="157"/>
      <c r="G62" s="157"/>
      <c r="H62" s="157"/>
      <c r="I62" s="157"/>
      <c r="J62" s="157"/>
      <c r="K62" s="114"/>
    </row>
    <row r="63" spans="2:11" ht="16.5" thickTop="1" thickBot="1" x14ac:dyDescent="0.3">
      <c r="B63" s="146"/>
      <c r="C63" s="147" t="s">
        <v>58</v>
      </c>
      <c r="D63" s="96">
        <f t="shared" si="4"/>
        <v>583.71178158632006</v>
      </c>
      <c r="E63" s="157"/>
      <c r="F63" s="115">
        <v>582.44987000000003</v>
      </c>
      <c r="G63" s="115">
        <v>0.95599362600000015</v>
      </c>
      <c r="H63" s="115">
        <v>0.30591796032000002</v>
      </c>
      <c r="I63" s="157"/>
      <c r="J63" s="157"/>
      <c r="K63" s="114"/>
    </row>
    <row r="64" spans="2:11" ht="16.5" thickTop="1" thickBot="1" x14ac:dyDescent="0.3">
      <c r="B64" s="146"/>
      <c r="C64" s="147" t="s">
        <v>93</v>
      </c>
      <c r="D64" s="96">
        <f t="shared" si="4"/>
        <v>0</v>
      </c>
      <c r="E64" s="157"/>
      <c r="F64" s="115"/>
      <c r="G64" s="115"/>
      <c r="H64" s="115"/>
      <c r="I64" s="157"/>
      <c r="J64" s="157"/>
      <c r="K64" s="114"/>
    </row>
    <row r="65" spans="2:11" ht="16.5" thickTop="1" thickBot="1" x14ac:dyDescent="0.3">
      <c r="B65" s="146"/>
      <c r="C65" s="145" t="s">
        <v>94</v>
      </c>
      <c r="D65" s="157"/>
      <c r="E65" s="157"/>
      <c r="F65" s="113"/>
      <c r="G65" s="113"/>
      <c r="H65" s="113"/>
      <c r="I65" s="113"/>
      <c r="J65" s="157"/>
      <c r="K65" s="114"/>
    </row>
    <row r="66" spans="2:11" ht="16.5" thickTop="1" thickBot="1" x14ac:dyDescent="0.3">
      <c r="B66" s="146"/>
      <c r="C66" s="147" t="s">
        <v>75</v>
      </c>
      <c r="D66" s="96">
        <f t="shared" si="4"/>
        <v>4450.7539745463819</v>
      </c>
      <c r="E66" s="157"/>
      <c r="F66" s="117">
        <v>4450.7539745463819</v>
      </c>
      <c r="G66" s="118"/>
      <c r="H66" s="118"/>
      <c r="I66" s="157"/>
      <c r="J66" s="113"/>
      <c r="K66" s="114"/>
    </row>
    <row r="67" spans="2:11" ht="16.5" thickTop="1" thickBot="1" x14ac:dyDescent="0.3">
      <c r="B67" s="146"/>
      <c r="C67" s="147" t="s">
        <v>95</v>
      </c>
      <c r="D67" s="96">
        <f t="shared" si="4"/>
        <v>800.12453571121807</v>
      </c>
      <c r="E67" s="157"/>
      <c r="F67" s="117">
        <v>800.12453571121807</v>
      </c>
      <c r="G67" s="95"/>
      <c r="H67" s="95"/>
      <c r="I67" s="157"/>
      <c r="J67" s="113"/>
      <c r="K67" s="114"/>
    </row>
    <row r="68" spans="2:11" ht="16.5" thickTop="1" thickBot="1" x14ac:dyDescent="0.3">
      <c r="B68" s="146"/>
      <c r="C68" s="147" t="s">
        <v>96</v>
      </c>
      <c r="D68" s="96">
        <f t="shared" si="4"/>
        <v>0</v>
      </c>
      <c r="E68" s="157"/>
      <c r="F68" s="117"/>
      <c r="G68" s="95"/>
      <c r="H68" s="95"/>
      <c r="I68" s="157"/>
      <c r="J68" s="113"/>
      <c r="K68" s="114"/>
    </row>
    <row r="69" spans="2:11" ht="16.5" thickTop="1" thickBot="1" x14ac:dyDescent="0.3">
      <c r="B69" s="146"/>
      <c r="C69" s="145" t="s">
        <v>97</v>
      </c>
      <c r="D69" s="157"/>
      <c r="E69" s="157"/>
      <c r="F69" s="157"/>
      <c r="G69" s="157"/>
      <c r="H69" s="157"/>
      <c r="I69" s="157"/>
      <c r="J69" s="113"/>
      <c r="K69" s="114"/>
    </row>
    <row r="70" spans="2:11" ht="16.5" thickTop="1" thickBot="1" x14ac:dyDescent="0.3">
      <c r="B70" s="146"/>
      <c r="C70" s="147" t="s">
        <v>98</v>
      </c>
      <c r="D70" s="96">
        <f t="shared" si="4"/>
        <v>46199.532986122627</v>
      </c>
      <c r="E70" s="157"/>
      <c r="F70" s="115">
        <v>46199.532986122627</v>
      </c>
      <c r="G70" s="115">
        <v>0</v>
      </c>
      <c r="H70" s="115">
        <v>0</v>
      </c>
      <c r="I70" s="157"/>
      <c r="J70" s="113"/>
      <c r="K70" s="114"/>
    </row>
    <row r="71" spans="2:11" ht="16.5" thickTop="1" thickBot="1" x14ac:dyDescent="0.3">
      <c r="B71" s="139" t="s">
        <v>61</v>
      </c>
      <c r="C71" s="140" t="s">
        <v>62</v>
      </c>
      <c r="D71" s="89">
        <f>SUM(D72:D75)</f>
        <v>35538.080638501357</v>
      </c>
      <c r="E71" s="157"/>
      <c r="F71" s="157"/>
      <c r="G71" s="157"/>
      <c r="H71" s="157"/>
      <c r="I71" s="157"/>
      <c r="J71" s="113"/>
      <c r="K71" s="114"/>
    </row>
    <row r="72" spans="2:11" ht="16.5" thickTop="1" thickBot="1" x14ac:dyDescent="0.3">
      <c r="B72" s="141"/>
      <c r="C72" s="142" t="s">
        <v>72</v>
      </c>
      <c r="D72" s="95">
        <f>SUM(F72:H72)</f>
        <v>25657.094073273358</v>
      </c>
      <c r="E72" s="157"/>
      <c r="F72" s="157"/>
      <c r="G72" s="95">
        <v>25657.094073273358</v>
      </c>
      <c r="H72" s="113"/>
      <c r="I72" s="113"/>
      <c r="J72" s="113"/>
      <c r="K72" s="114"/>
    </row>
    <row r="73" spans="2:11" ht="16.5" thickTop="1" thickBot="1" x14ac:dyDescent="0.3">
      <c r="B73" s="141"/>
      <c r="C73" s="142" t="s">
        <v>63</v>
      </c>
      <c r="D73" s="95">
        <f t="shared" ref="D73:D75" si="5">SUM(F73:H73)</f>
        <v>0</v>
      </c>
      <c r="E73" s="157"/>
      <c r="F73" s="115"/>
      <c r="G73" s="115"/>
      <c r="H73" s="115"/>
      <c r="I73" s="157"/>
      <c r="J73" s="113"/>
      <c r="K73" s="114"/>
    </row>
    <row r="74" spans="2:11" ht="16.5" thickTop="1" thickBot="1" x14ac:dyDescent="0.3">
      <c r="B74" s="141"/>
      <c r="C74" s="140" t="s">
        <v>64</v>
      </c>
      <c r="D74" s="157"/>
      <c r="E74" s="157"/>
      <c r="F74" s="157"/>
      <c r="G74" s="157"/>
      <c r="H74" s="157"/>
      <c r="I74" s="157"/>
      <c r="J74" s="113"/>
      <c r="K74" s="119"/>
    </row>
    <row r="75" spans="2:11" ht="16.5" thickTop="1" thickBot="1" x14ac:dyDescent="0.3">
      <c r="B75" s="141"/>
      <c r="C75" s="142" t="s">
        <v>65</v>
      </c>
      <c r="D75" s="95">
        <f t="shared" si="5"/>
        <v>9880.9865652280005</v>
      </c>
      <c r="E75" s="157"/>
      <c r="F75" s="157"/>
      <c r="G75" s="115">
        <v>6831.2327265000004</v>
      </c>
      <c r="H75" s="115">
        <v>3049.7538387280006</v>
      </c>
      <c r="I75" s="157"/>
      <c r="J75" s="113"/>
      <c r="K75" s="114"/>
    </row>
    <row r="76" spans="2:11" ht="16.5" thickTop="1" thickBot="1" x14ac:dyDescent="0.3">
      <c r="B76" s="144" t="s">
        <v>11</v>
      </c>
      <c r="C76" s="148" t="s">
        <v>66</v>
      </c>
      <c r="D76" s="89">
        <f>SUM(D77:D81)</f>
        <v>79919.436837462345</v>
      </c>
      <c r="E76" s="157"/>
      <c r="F76" s="157"/>
      <c r="G76" s="157"/>
      <c r="H76" s="157"/>
      <c r="I76" s="157"/>
      <c r="J76" s="157"/>
      <c r="K76" s="114"/>
    </row>
    <row r="77" spans="2:11" ht="16.5" thickTop="1" thickBot="1" x14ac:dyDescent="0.3">
      <c r="B77" s="146"/>
      <c r="C77" s="149" t="s">
        <v>99</v>
      </c>
      <c r="D77" s="95">
        <f>SUM(F77:K77)</f>
        <v>47205.281972070698</v>
      </c>
      <c r="E77" s="157"/>
      <c r="F77" s="157"/>
      <c r="G77" s="115">
        <v>47205.281972070698</v>
      </c>
      <c r="H77" s="157"/>
      <c r="I77" s="157"/>
      <c r="J77" s="113"/>
      <c r="K77" s="114"/>
    </row>
    <row r="78" spans="2:11" ht="16.5" thickTop="1" thickBot="1" x14ac:dyDescent="0.3">
      <c r="B78" s="146"/>
      <c r="C78" s="149" t="s">
        <v>100</v>
      </c>
      <c r="D78" s="95">
        <f t="shared" ref="D78:D81" si="6">SUM(F78:K78)</f>
        <v>10077.389430533491</v>
      </c>
      <c r="E78" s="157"/>
      <c r="F78" s="157"/>
      <c r="G78" s="115">
        <v>6920.3769328964672</v>
      </c>
      <c r="H78" s="117">
        <v>3157.0124976370244</v>
      </c>
      <c r="I78" s="157"/>
      <c r="J78" s="113"/>
      <c r="K78" s="114"/>
    </row>
    <row r="79" spans="2:11" ht="16.5" thickTop="1" thickBot="1" x14ac:dyDescent="0.3">
      <c r="B79" s="146"/>
      <c r="C79" s="148" t="s">
        <v>67</v>
      </c>
      <c r="D79" s="157"/>
      <c r="E79" s="157"/>
      <c r="F79" s="157"/>
      <c r="G79" s="157"/>
      <c r="H79" s="157"/>
      <c r="I79" s="157"/>
      <c r="J79" s="157"/>
      <c r="K79" s="114"/>
    </row>
    <row r="80" spans="2:11" ht="16.5" thickTop="1" thickBot="1" x14ac:dyDescent="0.3">
      <c r="B80" s="146"/>
      <c r="C80" s="149" t="s">
        <v>101</v>
      </c>
      <c r="D80" s="95">
        <f t="shared" si="6"/>
        <v>22636.765434858153</v>
      </c>
      <c r="E80" s="157"/>
      <c r="F80" s="157"/>
      <c r="G80" s="157"/>
      <c r="H80" s="115">
        <v>22636.765434858153</v>
      </c>
      <c r="I80" s="157"/>
      <c r="J80" s="113"/>
      <c r="K80" s="114"/>
    </row>
    <row r="81" spans="2:11" ht="16.5" thickTop="1" thickBot="1" x14ac:dyDescent="0.3">
      <c r="B81" s="150"/>
      <c r="C81" s="151" t="s">
        <v>102</v>
      </c>
      <c r="D81" s="95">
        <f t="shared" si="6"/>
        <v>0</v>
      </c>
      <c r="E81" s="120"/>
      <c r="F81" s="95" t="s">
        <v>85</v>
      </c>
      <c r="G81" s="95" t="s">
        <v>85</v>
      </c>
      <c r="H81" s="95" t="s">
        <v>85</v>
      </c>
      <c r="I81" s="120"/>
      <c r="J81" s="120"/>
      <c r="K81" s="121"/>
    </row>
    <row r="82" spans="2:11" ht="15.75" thickBot="1" x14ac:dyDescent="0.3"/>
    <row r="83" spans="2:11" ht="15.75" thickBot="1" x14ac:dyDescent="0.3">
      <c r="B83" s="152" t="s">
        <v>68</v>
      </c>
      <c r="C83" s="153"/>
      <c r="D83" s="99">
        <f>SUM(D15,D23,D31,D40,D45,D57,D71,D76)</f>
        <v>1107948.4734214982</v>
      </c>
      <c r="E83" s="156"/>
      <c r="F83" s="101">
        <f>SUM(F15:F81)</f>
        <v>913441.48309531948</v>
      </c>
      <c r="G83" s="101">
        <f t="shared" ref="G83:K83" si="7">SUM(G15:G81)</f>
        <v>118353.95907494002</v>
      </c>
      <c r="H83" s="101">
        <f t="shared" si="7"/>
        <v>35584.883122509149</v>
      </c>
      <c r="I83" s="101">
        <f t="shared" si="7"/>
        <v>0</v>
      </c>
      <c r="J83" s="101">
        <f t="shared" si="7"/>
        <v>37698.46999375907</v>
      </c>
      <c r="K83" s="101">
        <f t="shared" si="7"/>
        <v>2869.6781349705534</v>
      </c>
    </row>
    <row r="84" spans="2:11" x14ac:dyDescent="0.25">
      <c r="J84" s="154"/>
      <c r="K84" s="154"/>
    </row>
  </sheetData>
  <mergeCells count="1">
    <mergeCell ref="B13:K13"/>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sqref="A1:XFD1048576"/>
    </sheetView>
  </sheetViews>
  <sheetFormatPr defaultRowHeight="15" x14ac:dyDescent="0.25"/>
  <cols>
    <col min="1" max="16384" width="9.140625" style="128"/>
  </cols>
  <sheetData>
    <row r="1" spans="1:1" x14ac:dyDescent="0.25">
      <c r="A1" s="212" t="s">
        <v>318</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8:L19"/>
  <sheetViews>
    <sheetView workbookViewId="0">
      <selection activeCell="N3" sqref="N3"/>
    </sheetView>
  </sheetViews>
  <sheetFormatPr defaultRowHeight="15" x14ac:dyDescent="0.25"/>
  <cols>
    <col min="11" max="11" width="58.42578125" customWidth="1"/>
    <col min="12" max="12" width="43.85546875" customWidth="1"/>
    <col min="14" max="14" width="14.85546875" customWidth="1"/>
    <col min="15" max="15" width="36.5703125" bestFit="1" customWidth="1"/>
  </cols>
  <sheetData>
    <row r="8" spans="2:12" ht="15.75" thickBot="1" x14ac:dyDescent="0.3">
      <c r="B8" t="s">
        <v>77</v>
      </c>
      <c r="D8" s="92" t="s">
        <v>76</v>
      </c>
    </row>
    <row r="9" spans="2:12" ht="24.75" thickTop="1" thickBot="1" x14ac:dyDescent="0.3">
      <c r="K9" s="62" t="s">
        <v>23</v>
      </c>
      <c r="L9" s="62" t="s">
        <v>24</v>
      </c>
    </row>
    <row r="10" spans="2:12" ht="16.5" thickTop="1" thickBot="1" x14ac:dyDescent="0.3">
      <c r="K10" s="229" t="s">
        <v>25</v>
      </c>
      <c r="L10" s="231" t="s">
        <v>26</v>
      </c>
    </row>
    <row r="11" spans="2:12" ht="16.5" thickTop="1" thickBot="1" x14ac:dyDescent="0.3">
      <c r="K11" s="230"/>
      <c r="L11" s="231"/>
    </row>
    <row r="12" spans="2:12" ht="55.5" customHeight="1" thickTop="1" thickBot="1" x14ac:dyDescent="0.3">
      <c r="K12" s="230"/>
      <c r="L12" s="231"/>
    </row>
    <row r="13" spans="2:12" ht="12" customHeight="1" thickTop="1" thickBot="1" x14ac:dyDescent="0.3">
      <c r="K13" s="230"/>
      <c r="L13" s="231"/>
    </row>
    <row r="14" spans="2:12" ht="81.75" customHeight="1" thickTop="1" thickBot="1" x14ac:dyDescent="0.3">
      <c r="K14" s="63" t="s">
        <v>27</v>
      </c>
      <c r="L14" s="64" t="s">
        <v>28</v>
      </c>
    </row>
    <row r="15" spans="2:12" ht="96" customHeight="1" thickTop="1" thickBot="1" x14ac:dyDescent="0.3">
      <c r="K15" s="65" t="s">
        <v>29</v>
      </c>
      <c r="L15" s="64" t="s">
        <v>30</v>
      </c>
    </row>
    <row r="16" spans="2:12" ht="141" customHeight="1" thickTop="1" thickBot="1" x14ac:dyDescent="0.3">
      <c r="K16" s="65" t="s">
        <v>31</v>
      </c>
      <c r="L16" s="64" t="s">
        <v>32</v>
      </c>
    </row>
    <row r="17" spans="11:12" ht="89.25" customHeight="1" thickTop="1" thickBot="1" x14ac:dyDescent="0.3">
      <c r="K17" s="65" t="s">
        <v>11</v>
      </c>
      <c r="L17" s="64" t="s">
        <v>33</v>
      </c>
    </row>
    <row r="18" spans="11:12" ht="141" customHeight="1" thickTop="1" thickBot="1" x14ac:dyDescent="0.3">
      <c r="K18" s="65" t="s">
        <v>12</v>
      </c>
      <c r="L18" s="64" t="s">
        <v>34</v>
      </c>
    </row>
    <row r="19" spans="11:12" ht="15.75" thickTop="1" x14ac:dyDescent="0.25"/>
  </sheetData>
  <mergeCells count="2">
    <mergeCell ref="K10:K13"/>
    <mergeCell ref="L10:L13"/>
  </mergeCells>
  <hyperlinks>
    <hyperlink ref="D8" r:id="rId1"/>
  </hyperlinks>
  <pageMargins left="0.7" right="0.7" top="0.75" bottom="0.75" header="0.3" footer="0.3"/>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201"/>
  <sheetViews>
    <sheetView topLeftCell="B1" workbookViewId="0">
      <selection activeCell="I149" sqref="I149"/>
    </sheetView>
  </sheetViews>
  <sheetFormatPr defaultRowHeight="15" x14ac:dyDescent="0.25"/>
  <cols>
    <col min="1" max="1" width="12.7109375" style="109" bestFit="1" customWidth="1"/>
    <col min="2" max="2" width="27.5703125" style="109" customWidth="1"/>
    <col min="3" max="3" width="19.42578125" style="110" bestFit="1" customWidth="1"/>
    <col min="4" max="4" width="20.140625" style="110" customWidth="1"/>
    <col min="5" max="5" width="28.5703125" style="110" bestFit="1" customWidth="1"/>
    <col min="6" max="6" width="10.7109375" style="110" customWidth="1"/>
    <col min="7" max="7" width="10.5703125" style="105" customWidth="1"/>
    <col min="8" max="245" width="9.140625" style="105"/>
    <col min="246" max="246" width="6.7109375" style="105" customWidth="1"/>
    <col min="247" max="247" width="26.85546875" style="105" customWidth="1"/>
    <col min="248" max="248" width="0.7109375" style="105" customWidth="1"/>
    <col min="249" max="249" width="1" style="105" customWidth="1"/>
    <col min="250" max="250" width="6.7109375" style="105" customWidth="1"/>
    <col min="251" max="251" width="3.7109375" style="105" customWidth="1"/>
    <col min="252" max="257" width="11.42578125" style="105" customWidth="1"/>
    <col min="258" max="501" width="9.140625" style="105"/>
    <col min="502" max="502" width="6.7109375" style="105" customWidth="1"/>
    <col min="503" max="503" width="26.85546875" style="105" customWidth="1"/>
    <col min="504" max="504" width="0.7109375" style="105" customWidth="1"/>
    <col min="505" max="505" width="1" style="105" customWidth="1"/>
    <col min="506" max="506" width="6.7109375" style="105" customWidth="1"/>
    <col min="507" max="507" width="3.7109375" style="105" customWidth="1"/>
    <col min="508" max="513" width="11.42578125" style="105" customWidth="1"/>
    <col min="514" max="757" width="9.140625" style="105"/>
    <col min="758" max="758" width="6.7109375" style="105" customWidth="1"/>
    <col min="759" max="759" width="26.85546875" style="105" customWidth="1"/>
    <col min="760" max="760" width="0.7109375" style="105" customWidth="1"/>
    <col min="761" max="761" width="1" style="105" customWidth="1"/>
    <col min="762" max="762" width="6.7109375" style="105" customWidth="1"/>
    <col min="763" max="763" width="3.7109375" style="105" customWidth="1"/>
    <col min="764" max="769" width="11.42578125" style="105" customWidth="1"/>
    <col min="770" max="1013" width="9.140625" style="105"/>
    <col min="1014" max="1014" width="6.7109375" style="105" customWidth="1"/>
    <col min="1015" max="1015" width="26.85546875" style="105" customWidth="1"/>
    <col min="1016" max="1016" width="0.7109375" style="105" customWidth="1"/>
    <col min="1017" max="1017" width="1" style="105" customWidth="1"/>
    <col min="1018" max="1018" width="6.7109375" style="105" customWidth="1"/>
    <col min="1019" max="1019" width="3.7109375" style="105" customWidth="1"/>
    <col min="1020" max="1025" width="11.42578125" style="105" customWidth="1"/>
    <col min="1026" max="1269" width="9.140625" style="105"/>
    <col min="1270" max="1270" width="6.7109375" style="105" customWidth="1"/>
    <col min="1271" max="1271" width="26.85546875" style="105" customWidth="1"/>
    <col min="1272" max="1272" width="0.7109375" style="105" customWidth="1"/>
    <col min="1273" max="1273" width="1" style="105" customWidth="1"/>
    <col min="1274" max="1274" width="6.7109375" style="105" customWidth="1"/>
    <col min="1275" max="1275" width="3.7109375" style="105" customWidth="1"/>
    <col min="1276" max="1281" width="11.42578125" style="105" customWidth="1"/>
    <col min="1282" max="1525" width="9.140625" style="105"/>
    <col min="1526" max="1526" width="6.7109375" style="105" customWidth="1"/>
    <col min="1527" max="1527" width="26.85546875" style="105" customWidth="1"/>
    <col min="1528" max="1528" width="0.7109375" style="105" customWidth="1"/>
    <col min="1529" max="1529" width="1" style="105" customWidth="1"/>
    <col min="1530" max="1530" width="6.7109375" style="105" customWidth="1"/>
    <col min="1531" max="1531" width="3.7109375" style="105" customWidth="1"/>
    <col min="1532" max="1537" width="11.42578125" style="105" customWidth="1"/>
    <col min="1538" max="1781" width="9.140625" style="105"/>
    <col min="1782" max="1782" width="6.7109375" style="105" customWidth="1"/>
    <col min="1783" max="1783" width="26.85546875" style="105" customWidth="1"/>
    <col min="1784" max="1784" width="0.7109375" style="105" customWidth="1"/>
    <col min="1785" max="1785" width="1" style="105" customWidth="1"/>
    <col min="1786" max="1786" width="6.7109375" style="105" customWidth="1"/>
    <col min="1787" max="1787" width="3.7109375" style="105" customWidth="1"/>
    <col min="1788" max="1793" width="11.42578125" style="105" customWidth="1"/>
    <col min="1794" max="2037" width="9.140625" style="105"/>
    <col min="2038" max="2038" width="6.7109375" style="105" customWidth="1"/>
    <col min="2039" max="2039" width="26.85546875" style="105" customWidth="1"/>
    <col min="2040" max="2040" width="0.7109375" style="105" customWidth="1"/>
    <col min="2041" max="2041" width="1" style="105" customWidth="1"/>
    <col min="2042" max="2042" width="6.7109375" style="105" customWidth="1"/>
    <col min="2043" max="2043" width="3.7109375" style="105" customWidth="1"/>
    <col min="2044" max="2049" width="11.42578125" style="105" customWidth="1"/>
    <col min="2050" max="2293" width="9.140625" style="105"/>
    <col min="2294" max="2294" width="6.7109375" style="105" customWidth="1"/>
    <col min="2295" max="2295" width="26.85546875" style="105" customWidth="1"/>
    <col min="2296" max="2296" width="0.7109375" style="105" customWidth="1"/>
    <col min="2297" max="2297" width="1" style="105" customWidth="1"/>
    <col min="2298" max="2298" width="6.7109375" style="105" customWidth="1"/>
    <col min="2299" max="2299" width="3.7109375" style="105" customWidth="1"/>
    <col min="2300" max="2305" width="11.42578125" style="105" customWidth="1"/>
    <col min="2306" max="2549" width="9.140625" style="105"/>
    <col min="2550" max="2550" width="6.7109375" style="105" customWidth="1"/>
    <col min="2551" max="2551" width="26.85546875" style="105" customWidth="1"/>
    <col min="2552" max="2552" width="0.7109375" style="105" customWidth="1"/>
    <col min="2553" max="2553" width="1" style="105" customWidth="1"/>
    <col min="2554" max="2554" width="6.7109375" style="105" customWidth="1"/>
    <col min="2555" max="2555" width="3.7109375" style="105" customWidth="1"/>
    <col min="2556" max="2561" width="11.42578125" style="105" customWidth="1"/>
    <col min="2562" max="2805" width="9.140625" style="105"/>
    <col min="2806" max="2806" width="6.7109375" style="105" customWidth="1"/>
    <col min="2807" max="2807" width="26.85546875" style="105" customWidth="1"/>
    <col min="2808" max="2808" width="0.7109375" style="105" customWidth="1"/>
    <col min="2809" max="2809" width="1" style="105" customWidth="1"/>
    <col min="2810" max="2810" width="6.7109375" style="105" customWidth="1"/>
    <col min="2811" max="2811" width="3.7109375" style="105" customWidth="1"/>
    <col min="2812" max="2817" width="11.42578125" style="105" customWidth="1"/>
    <col min="2818" max="3061" width="9.140625" style="105"/>
    <col min="3062" max="3062" width="6.7109375" style="105" customWidth="1"/>
    <col min="3063" max="3063" width="26.85546875" style="105" customWidth="1"/>
    <col min="3064" max="3064" width="0.7109375" style="105" customWidth="1"/>
    <col min="3065" max="3065" width="1" style="105" customWidth="1"/>
    <col min="3066" max="3066" width="6.7109375" style="105" customWidth="1"/>
    <col min="3067" max="3067" width="3.7109375" style="105" customWidth="1"/>
    <col min="3068" max="3073" width="11.42578125" style="105" customWidth="1"/>
    <col min="3074" max="3317" width="9.140625" style="105"/>
    <col min="3318" max="3318" width="6.7109375" style="105" customWidth="1"/>
    <col min="3319" max="3319" width="26.85546875" style="105" customWidth="1"/>
    <col min="3320" max="3320" width="0.7109375" style="105" customWidth="1"/>
    <col min="3321" max="3321" width="1" style="105" customWidth="1"/>
    <col min="3322" max="3322" width="6.7109375" style="105" customWidth="1"/>
    <col min="3323" max="3323" width="3.7109375" style="105" customWidth="1"/>
    <col min="3324" max="3329" width="11.42578125" style="105" customWidth="1"/>
    <col min="3330" max="3573" width="9.140625" style="105"/>
    <col min="3574" max="3574" width="6.7109375" style="105" customWidth="1"/>
    <col min="3575" max="3575" width="26.85546875" style="105" customWidth="1"/>
    <col min="3576" max="3576" width="0.7109375" style="105" customWidth="1"/>
    <col min="3577" max="3577" width="1" style="105" customWidth="1"/>
    <col min="3578" max="3578" width="6.7109375" style="105" customWidth="1"/>
    <col min="3579" max="3579" width="3.7109375" style="105" customWidth="1"/>
    <col min="3580" max="3585" width="11.42578125" style="105" customWidth="1"/>
    <col min="3586" max="3829" width="9.140625" style="105"/>
    <col min="3830" max="3830" width="6.7109375" style="105" customWidth="1"/>
    <col min="3831" max="3831" width="26.85546875" style="105" customWidth="1"/>
    <col min="3832" max="3832" width="0.7109375" style="105" customWidth="1"/>
    <col min="3833" max="3833" width="1" style="105" customWidth="1"/>
    <col min="3834" max="3834" width="6.7109375" style="105" customWidth="1"/>
    <col min="3835" max="3835" width="3.7109375" style="105" customWidth="1"/>
    <col min="3836" max="3841" width="11.42578125" style="105" customWidth="1"/>
    <col min="3842" max="4085" width="9.140625" style="105"/>
    <col min="4086" max="4086" width="6.7109375" style="105" customWidth="1"/>
    <col min="4087" max="4087" width="26.85546875" style="105" customWidth="1"/>
    <col min="4088" max="4088" width="0.7109375" style="105" customWidth="1"/>
    <col min="4089" max="4089" width="1" style="105" customWidth="1"/>
    <col min="4090" max="4090" width="6.7109375" style="105" customWidth="1"/>
    <col min="4091" max="4091" width="3.7109375" style="105" customWidth="1"/>
    <col min="4092" max="4097" width="11.42578125" style="105" customWidth="1"/>
    <col min="4098" max="4341" width="9.140625" style="105"/>
    <col min="4342" max="4342" width="6.7109375" style="105" customWidth="1"/>
    <col min="4343" max="4343" width="26.85546875" style="105" customWidth="1"/>
    <col min="4344" max="4344" width="0.7109375" style="105" customWidth="1"/>
    <col min="4345" max="4345" width="1" style="105" customWidth="1"/>
    <col min="4346" max="4346" width="6.7109375" style="105" customWidth="1"/>
    <col min="4347" max="4347" width="3.7109375" style="105" customWidth="1"/>
    <col min="4348" max="4353" width="11.42578125" style="105" customWidth="1"/>
    <col min="4354" max="4597" width="9.140625" style="105"/>
    <col min="4598" max="4598" width="6.7109375" style="105" customWidth="1"/>
    <col min="4599" max="4599" width="26.85546875" style="105" customWidth="1"/>
    <col min="4600" max="4600" width="0.7109375" style="105" customWidth="1"/>
    <col min="4601" max="4601" width="1" style="105" customWidth="1"/>
    <col min="4602" max="4602" width="6.7109375" style="105" customWidth="1"/>
    <col min="4603" max="4603" width="3.7109375" style="105" customWidth="1"/>
    <col min="4604" max="4609" width="11.42578125" style="105" customWidth="1"/>
    <col min="4610" max="4853" width="9.140625" style="105"/>
    <col min="4854" max="4854" width="6.7109375" style="105" customWidth="1"/>
    <col min="4855" max="4855" width="26.85546875" style="105" customWidth="1"/>
    <col min="4856" max="4856" width="0.7109375" style="105" customWidth="1"/>
    <col min="4857" max="4857" width="1" style="105" customWidth="1"/>
    <col min="4858" max="4858" width="6.7109375" style="105" customWidth="1"/>
    <col min="4859" max="4859" width="3.7109375" style="105" customWidth="1"/>
    <col min="4860" max="4865" width="11.42578125" style="105" customWidth="1"/>
    <col min="4866" max="5109" width="9.140625" style="105"/>
    <col min="5110" max="5110" width="6.7109375" style="105" customWidth="1"/>
    <col min="5111" max="5111" width="26.85546875" style="105" customWidth="1"/>
    <col min="5112" max="5112" width="0.7109375" style="105" customWidth="1"/>
    <col min="5113" max="5113" width="1" style="105" customWidth="1"/>
    <col min="5114" max="5114" width="6.7109375" style="105" customWidth="1"/>
    <col min="5115" max="5115" width="3.7109375" style="105" customWidth="1"/>
    <col min="5116" max="5121" width="11.42578125" style="105" customWidth="1"/>
    <col min="5122" max="5365" width="9.140625" style="105"/>
    <col min="5366" max="5366" width="6.7109375" style="105" customWidth="1"/>
    <col min="5367" max="5367" width="26.85546875" style="105" customWidth="1"/>
    <col min="5368" max="5368" width="0.7109375" style="105" customWidth="1"/>
    <col min="5369" max="5369" width="1" style="105" customWidth="1"/>
    <col min="5370" max="5370" width="6.7109375" style="105" customWidth="1"/>
    <col min="5371" max="5371" width="3.7109375" style="105" customWidth="1"/>
    <col min="5372" max="5377" width="11.42578125" style="105" customWidth="1"/>
    <col min="5378" max="5621" width="9.140625" style="105"/>
    <col min="5622" max="5622" width="6.7109375" style="105" customWidth="1"/>
    <col min="5623" max="5623" width="26.85546875" style="105" customWidth="1"/>
    <col min="5624" max="5624" width="0.7109375" style="105" customWidth="1"/>
    <col min="5625" max="5625" width="1" style="105" customWidth="1"/>
    <col min="5626" max="5626" width="6.7109375" style="105" customWidth="1"/>
    <col min="5627" max="5627" width="3.7109375" style="105" customWidth="1"/>
    <col min="5628" max="5633" width="11.42578125" style="105" customWidth="1"/>
    <col min="5634" max="5877" width="9.140625" style="105"/>
    <col min="5878" max="5878" width="6.7109375" style="105" customWidth="1"/>
    <col min="5879" max="5879" width="26.85546875" style="105" customWidth="1"/>
    <col min="5880" max="5880" width="0.7109375" style="105" customWidth="1"/>
    <col min="5881" max="5881" width="1" style="105" customWidth="1"/>
    <col min="5882" max="5882" width="6.7109375" style="105" customWidth="1"/>
    <col min="5883" max="5883" width="3.7109375" style="105" customWidth="1"/>
    <col min="5884" max="5889" width="11.42578125" style="105" customWidth="1"/>
    <col min="5890" max="6133" width="9.140625" style="105"/>
    <col min="6134" max="6134" width="6.7109375" style="105" customWidth="1"/>
    <col min="6135" max="6135" width="26.85546875" style="105" customWidth="1"/>
    <col min="6136" max="6136" width="0.7109375" style="105" customWidth="1"/>
    <col min="6137" max="6137" width="1" style="105" customWidth="1"/>
    <col min="6138" max="6138" width="6.7109375" style="105" customWidth="1"/>
    <col min="6139" max="6139" width="3.7109375" style="105" customWidth="1"/>
    <col min="6140" max="6145" width="11.42578125" style="105" customWidth="1"/>
    <col min="6146" max="6389" width="9.140625" style="105"/>
    <col min="6390" max="6390" width="6.7109375" style="105" customWidth="1"/>
    <col min="6391" max="6391" width="26.85546875" style="105" customWidth="1"/>
    <col min="6392" max="6392" width="0.7109375" style="105" customWidth="1"/>
    <col min="6393" max="6393" width="1" style="105" customWidth="1"/>
    <col min="6394" max="6394" width="6.7109375" style="105" customWidth="1"/>
    <col min="6395" max="6395" width="3.7109375" style="105" customWidth="1"/>
    <col min="6396" max="6401" width="11.42578125" style="105" customWidth="1"/>
    <col min="6402" max="6645" width="9.140625" style="105"/>
    <col min="6646" max="6646" width="6.7109375" style="105" customWidth="1"/>
    <col min="6647" max="6647" width="26.85546875" style="105" customWidth="1"/>
    <col min="6648" max="6648" width="0.7109375" style="105" customWidth="1"/>
    <col min="6649" max="6649" width="1" style="105" customWidth="1"/>
    <col min="6650" max="6650" width="6.7109375" style="105" customWidth="1"/>
    <col min="6651" max="6651" width="3.7109375" style="105" customWidth="1"/>
    <col min="6652" max="6657" width="11.42578125" style="105" customWidth="1"/>
    <col min="6658" max="6901" width="9.140625" style="105"/>
    <col min="6902" max="6902" width="6.7109375" style="105" customWidth="1"/>
    <col min="6903" max="6903" width="26.85546875" style="105" customWidth="1"/>
    <col min="6904" max="6904" width="0.7109375" style="105" customWidth="1"/>
    <col min="6905" max="6905" width="1" style="105" customWidth="1"/>
    <col min="6906" max="6906" width="6.7109375" style="105" customWidth="1"/>
    <col min="6907" max="6907" width="3.7109375" style="105" customWidth="1"/>
    <col min="6908" max="6913" width="11.42578125" style="105" customWidth="1"/>
    <col min="6914" max="7157" width="9.140625" style="105"/>
    <col min="7158" max="7158" width="6.7109375" style="105" customWidth="1"/>
    <col min="7159" max="7159" width="26.85546875" style="105" customWidth="1"/>
    <col min="7160" max="7160" width="0.7109375" style="105" customWidth="1"/>
    <col min="7161" max="7161" width="1" style="105" customWidth="1"/>
    <col min="7162" max="7162" width="6.7109375" style="105" customWidth="1"/>
    <col min="7163" max="7163" width="3.7109375" style="105" customWidth="1"/>
    <col min="7164" max="7169" width="11.42578125" style="105" customWidth="1"/>
    <col min="7170" max="7413" width="9.140625" style="105"/>
    <col min="7414" max="7414" width="6.7109375" style="105" customWidth="1"/>
    <col min="7415" max="7415" width="26.85546875" style="105" customWidth="1"/>
    <col min="7416" max="7416" width="0.7109375" style="105" customWidth="1"/>
    <col min="7417" max="7417" width="1" style="105" customWidth="1"/>
    <col min="7418" max="7418" width="6.7109375" style="105" customWidth="1"/>
    <col min="7419" max="7419" width="3.7109375" style="105" customWidth="1"/>
    <col min="7420" max="7425" width="11.42578125" style="105" customWidth="1"/>
    <col min="7426" max="7669" width="9.140625" style="105"/>
    <col min="7670" max="7670" width="6.7109375" style="105" customWidth="1"/>
    <col min="7671" max="7671" width="26.85546875" style="105" customWidth="1"/>
    <col min="7672" max="7672" width="0.7109375" style="105" customWidth="1"/>
    <col min="7673" max="7673" width="1" style="105" customWidth="1"/>
    <col min="7674" max="7674" width="6.7109375" style="105" customWidth="1"/>
    <col min="7675" max="7675" width="3.7109375" style="105" customWidth="1"/>
    <col min="7676" max="7681" width="11.42578125" style="105" customWidth="1"/>
    <col min="7682" max="7925" width="9.140625" style="105"/>
    <col min="7926" max="7926" width="6.7109375" style="105" customWidth="1"/>
    <col min="7927" max="7927" width="26.85546875" style="105" customWidth="1"/>
    <col min="7928" max="7928" width="0.7109375" style="105" customWidth="1"/>
    <col min="7929" max="7929" width="1" style="105" customWidth="1"/>
    <col min="7930" max="7930" width="6.7109375" style="105" customWidth="1"/>
    <col min="7931" max="7931" width="3.7109375" style="105" customWidth="1"/>
    <col min="7932" max="7937" width="11.42578125" style="105" customWidth="1"/>
    <col min="7938" max="8181" width="9.140625" style="105"/>
    <col min="8182" max="8182" width="6.7109375" style="105" customWidth="1"/>
    <col min="8183" max="8183" width="26.85546875" style="105" customWidth="1"/>
    <col min="8184" max="8184" width="0.7109375" style="105" customWidth="1"/>
    <col min="8185" max="8185" width="1" style="105" customWidth="1"/>
    <col min="8186" max="8186" width="6.7109375" style="105" customWidth="1"/>
    <col min="8187" max="8187" width="3.7109375" style="105" customWidth="1"/>
    <col min="8188" max="8193" width="11.42578125" style="105" customWidth="1"/>
    <col min="8194" max="8437" width="9.140625" style="105"/>
    <col min="8438" max="8438" width="6.7109375" style="105" customWidth="1"/>
    <col min="8439" max="8439" width="26.85546875" style="105" customWidth="1"/>
    <col min="8440" max="8440" width="0.7109375" style="105" customWidth="1"/>
    <col min="8441" max="8441" width="1" style="105" customWidth="1"/>
    <col min="8442" max="8442" width="6.7109375" style="105" customWidth="1"/>
    <col min="8443" max="8443" width="3.7109375" style="105" customWidth="1"/>
    <col min="8444" max="8449" width="11.42578125" style="105" customWidth="1"/>
    <col min="8450" max="8693" width="9.140625" style="105"/>
    <col min="8694" max="8694" width="6.7109375" style="105" customWidth="1"/>
    <col min="8695" max="8695" width="26.85546875" style="105" customWidth="1"/>
    <col min="8696" max="8696" width="0.7109375" style="105" customWidth="1"/>
    <col min="8697" max="8697" width="1" style="105" customWidth="1"/>
    <col min="8698" max="8698" width="6.7109375" style="105" customWidth="1"/>
    <col min="8699" max="8699" width="3.7109375" style="105" customWidth="1"/>
    <col min="8700" max="8705" width="11.42578125" style="105" customWidth="1"/>
    <col min="8706" max="8949" width="9.140625" style="105"/>
    <col min="8950" max="8950" width="6.7109375" style="105" customWidth="1"/>
    <col min="8951" max="8951" width="26.85546875" style="105" customWidth="1"/>
    <col min="8952" max="8952" width="0.7109375" style="105" customWidth="1"/>
    <col min="8953" max="8953" width="1" style="105" customWidth="1"/>
    <col min="8954" max="8954" width="6.7109375" style="105" customWidth="1"/>
    <col min="8955" max="8955" width="3.7109375" style="105" customWidth="1"/>
    <col min="8956" max="8961" width="11.42578125" style="105" customWidth="1"/>
    <col min="8962" max="9205" width="9.140625" style="105"/>
    <col min="9206" max="9206" width="6.7109375" style="105" customWidth="1"/>
    <col min="9207" max="9207" width="26.85546875" style="105" customWidth="1"/>
    <col min="9208" max="9208" width="0.7109375" style="105" customWidth="1"/>
    <col min="9209" max="9209" width="1" style="105" customWidth="1"/>
    <col min="9210" max="9210" width="6.7109375" style="105" customWidth="1"/>
    <col min="9211" max="9211" width="3.7109375" style="105" customWidth="1"/>
    <col min="9212" max="9217" width="11.42578125" style="105" customWidth="1"/>
    <col min="9218" max="9461" width="9.140625" style="105"/>
    <col min="9462" max="9462" width="6.7109375" style="105" customWidth="1"/>
    <col min="9463" max="9463" width="26.85546875" style="105" customWidth="1"/>
    <col min="9464" max="9464" width="0.7109375" style="105" customWidth="1"/>
    <col min="9465" max="9465" width="1" style="105" customWidth="1"/>
    <col min="9466" max="9466" width="6.7109375" style="105" customWidth="1"/>
    <col min="9467" max="9467" width="3.7109375" style="105" customWidth="1"/>
    <col min="9468" max="9473" width="11.42578125" style="105" customWidth="1"/>
    <col min="9474" max="9717" width="9.140625" style="105"/>
    <col min="9718" max="9718" width="6.7109375" style="105" customWidth="1"/>
    <col min="9719" max="9719" width="26.85546875" style="105" customWidth="1"/>
    <col min="9720" max="9720" width="0.7109375" style="105" customWidth="1"/>
    <col min="9721" max="9721" width="1" style="105" customWidth="1"/>
    <col min="9722" max="9722" width="6.7109375" style="105" customWidth="1"/>
    <col min="9723" max="9723" width="3.7109375" style="105" customWidth="1"/>
    <col min="9724" max="9729" width="11.42578125" style="105" customWidth="1"/>
    <col min="9730" max="9973" width="9.140625" style="105"/>
    <col min="9974" max="9974" width="6.7109375" style="105" customWidth="1"/>
    <col min="9975" max="9975" width="26.85546875" style="105" customWidth="1"/>
    <col min="9976" max="9976" width="0.7109375" style="105" customWidth="1"/>
    <col min="9977" max="9977" width="1" style="105" customWidth="1"/>
    <col min="9978" max="9978" width="6.7109375" style="105" customWidth="1"/>
    <col min="9979" max="9979" width="3.7109375" style="105" customWidth="1"/>
    <col min="9980" max="9985" width="11.42578125" style="105" customWidth="1"/>
    <col min="9986" max="10229" width="9.140625" style="105"/>
    <col min="10230" max="10230" width="6.7109375" style="105" customWidth="1"/>
    <col min="10231" max="10231" width="26.85546875" style="105" customWidth="1"/>
    <col min="10232" max="10232" width="0.7109375" style="105" customWidth="1"/>
    <col min="10233" max="10233" width="1" style="105" customWidth="1"/>
    <col min="10234" max="10234" width="6.7109375" style="105" customWidth="1"/>
    <col min="10235" max="10235" width="3.7109375" style="105" customWidth="1"/>
    <col min="10236" max="10241" width="11.42578125" style="105" customWidth="1"/>
    <col min="10242" max="10485" width="9.140625" style="105"/>
    <col min="10486" max="10486" width="6.7109375" style="105" customWidth="1"/>
    <col min="10487" max="10487" width="26.85546875" style="105" customWidth="1"/>
    <col min="10488" max="10488" width="0.7109375" style="105" customWidth="1"/>
    <col min="10489" max="10489" width="1" style="105" customWidth="1"/>
    <col min="10490" max="10490" width="6.7109375" style="105" customWidth="1"/>
    <col min="10491" max="10491" width="3.7109375" style="105" customWidth="1"/>
    <col min="10492" max="10497" width="11.42578125" style="105" customWidth="1"/>
    <col min="10498" max="10741" width="9.140625" style="105"/>
    <col min="10742" max="10742" width="6.7109375" style="105" customWidth="1"/>
    <col min="10743" max="10743" width="26.85546875" style="105" customWidth="1"/>
    <col min="10744" max="10744" width="0.7109375" style="105" customWidth="1"/>
    <col min="10745" max="10745" width="1" style="105" customWidth="1"/>
    <col min="10746" max="10746" width="6.7109375" style="105" customWidth="1"/>
    <col min="10747" max="10747" width="3.7109375" style="105" customWidth="1"/>
    <col min="10748" max="10753" width="11.42578125" style="105" customWidth="1"/>
    <col min="10754" max="10997" width="9.140625" style="105"/>
    <col min="10998" max="10998" width="6.7109375" style="105" customWidth="1"/>
    <col min="10999" max="10999" width="26.85546875" style="105" customWidth="1"/>
    <col min="11000" max="11000" width="0.7109375" style="105" customWidth="1"/>
    <col min="11001" max="11001" width="1" style="105" customWidth="1"/>
    <col min="11002" max="11002" width="6.7109375" style="105" customWidth="1"/>
    <col min="11003" max="11003" width="3.7109375" style="105" customWidth="1"/>
    <col min="11004" max="11009" width="11.42578125" style="105" customWidth="1"/>
    <col min="11010" max="11253" width="9.140625" style="105"/>
    <col min="11254" max="11254" width="6.7109375" style="105" customWidth="1"/>
    <col min="11255" max="11255" width="26.85546875" style="105" customWidth="1"/>
    <col min="11256" max="11256" width="0.7109375" style="105" customWidth="1"/>
    <col min="11257" max="11257" width="1" style="105" customWidth="1"/>
    <col min="11258" max="11258" width="6.7109375" style="105" customWidth="1"/>
    <col min="11259" max="11259" width="3.7109375" style="105" customWidth="1"/>
    <col min="11260" max="11265" width="11.42578125" style="105" customWidth="1"/>
    <col min="11266" max="11509" width="9.140625" style="105"/>
    <col min="11510" max="11510" width="6.7109375" style="105" customWidth="1"/>
    <col min="11511" max="11511" width="26.85546875" style="105" customWidth="1"/>
    <col min="11512" max="11512" width="0.7109375" style="105" customWidth="1"/>
    <col min="11513" max="11513" width="1" style="105" customWidth="1"/>
    <col min="11514" max="11514" width="6.7109375" style="105" customWidth="1"/>
    <col min="11515" max="11515" width="3.7109375" style="105" customWidth="1"/>
    <col min="11516" max="11521" width="11.42578125" style="105" customWidth="1"/>
    <col min="11522" max="11765" width="9.140625" style="105"/>
    <col min="11766" max="11766" width="6.7109375" style="105" customWidth="1"/>
    <col min="11767" max="11767" width="26.85546875" style="105" customWidth="1"/>
    <col min="11768" max="11768" width="0.7109375" style="105" customWidth="1"/>
    <col min="11769" max="11769" width="1" style="105" customWidth="1"/>
    <col min="11770" max="11770" width="6.7109375" style="105" customWidth="1"/>
    <col min="11771" max="11771" width="3.7109375" style="105" customWidth="1"/>
    <col min="11772" max="11777" width="11.42578125" style="105" customWidth="1"/>
    <col min="11778" max="12021" width="9.140625" style="105"/>
    <col min="12022" max="12022" width="6.7109375" style="105" customWidth="1"/>
    <col min="12023" max="12023" width="26.85546875" style="105" customWidth="1"/>
    <col min="12024" max="12024" width="0.7109375" style="105" customWidth="1"/>
    <col min="12025" max="12025" width="1" style="105" customWidth="1"/>
    <col min="12026" max="12026" width="6.7109375" style="105" customWidth="1"/>
    <col min="12027" max="12027" width="3.7109375" style="105" customWidth="1"/>
    <col min="12028" max="12033" width="11.42578125" style="105" customWidth="1"/>
    <col min="12034" max="12277" width="9.140625" style="105"/>
    <col min="12278" max="12278" width="6.7109375" style="105" customWidth="1"/>
    <col min="12279" max="12279" width="26.85546875" style="105" customWidth="1"/>
    <col min="12280" max="12280" width="0.7109375" style="105" customWidth="1"/>
    <col min="12281" max="12281" width="1" style="105" customWidth="1"/>
    <col min="12282" max="12282" width="6.7109375" style="105" customWidth="1"/>
    <col min="12283" max="12283" width="3.7109375" style="105" customWidth="1"/>
    <col min="12284" max="12289" width="11.42578125" style="105" customWidth="1"/>
    <col min="12290" max="12533" width="9.140625" style="105"/>
    <col min="12534" max="12534" width="6.7109375" style="105" customWidth="1"/>
    <col min="12535" max="12535" width="26.85546875" style="105" customWidth="1"/>
    <col min="12536" max="12536" width="0.7109375" style="105" customWidth="1"/>
    <col min="12537" max="12537" width="1" style="105" customWidth="1"/>
    <col min="12538" max="12538" width="6.7109375" style="105" customWidth="1"/>
    <col min="12539" max="12539" width="3.7109375" style="105" customWidth="1"/>
    <col min="12540" max="12545" width="11.42578125" style="105" customWidth="1"/>
    <col min="12546" max="12789" width="9.140625" style="105"/>
    <col min="12790" max="12790" width="6.7109375" style="105" customWidth="1"/>
    <col min="12791" max="12791" width="26.85546875" style="105" customWidth="1"/>
    <col min="12792" max="12792" width="0.7109375" style="105" customWidth="1"/>
    <col min="12793" max="12793" width="1" style="105" customWidth="1"/>
    <col min="12794" max="12794" width="6.7109375" style="105" customWidth="1"/>
    <col min="12795" max="12795" width="3.7109375" style="105" customWidth="1"/>
    <col min="12796" max="12801" width="11.42578125" style="105" customWidth="1"/>
    <col min="12802" max="13045" width="9.140625" style="105"/>
    <col min="13046" max="13046" width="6.7109375" style="105" customWidth="1"/>
    <col min="13047" max="13047" width="26.85546875" style="105" customWidth="1"/>
    <col min="13048" max="13048" width="0.7109375" style="105" customWidth="1"/>
    <col min="13049" max="13049" width="1" style="105" customWidth="1"/>
    <col min="13050" max="13050" width="6.7109375" style="105" customWidth="1"/>
    <col min="13051" max="13051" width="3.7109375" style="105" customWidth="1"/>
    <col min="13052" max="13057" width="11.42578125" style="105" customWidth="1"/>
    <col min="13058" max="13301" width="9.140625" style="105"/>
    <col min="13302" max="13302" width="6.7109375" style="105" customWidth="1"/>
    <col min="13303" max="13303" width="26.85546875" style="105" customWidth="1"/>
    <col min="13304" max="13304" width="0.7109375" style="105" customWidth="1"/>
    <col min="13305" max="13305" width="1" style="105" customWidth="1"/>
    <col min="13306" max="13306" width="6.7109375" style="105" customWidth="1"/>
    <col min="13307" max="13307" width="3.7109375" style="105" customWidth="1"/>
    <col min="13308" max="13313" width="11.42578125" style="105" customWidth="1"/>
    <col min="13314" max="13557" width="9.140625" style="105"/>
    <col min="13558" max="13558" width="6.7109375" style="105" customWidth="1"/>
    <col min="13559" max="13559" width="26.85546875" style="105" customWidth="1"/>
    <col min="13560" max="13560" width="0.7109375" style="105" customWidth="1"/>
    <col min="13561" max="13561" width="1" style="105" customWidth="1"/>
    <col min="13562" max="13562" width="6.7109375" style="105" customWidth="1"/>
    <col min="13563" max="13563" width="3.7109375" style="105" customWidth="1"/>
    <col min="13564" max="13569" width="11.42578125" style="105" customWidth="1"/>
    <col min="13570" max="13813" width="9.140625" style="105"/>
    <col min="13814" max="13814" width="6.7109375" style="105" customWidth="1"/>
    <col min="13815" max="13815" width="26.85546875" style="105" customWidth="1"/>
    <col min="13816" max="13816" width="0.7109375" style="105" customWidth="1"/>
    <col min="13817" max="13817" width="1" style="105" customWidth="1"/>
    <col min="13818" max="13818" width="6.7109375" style="105" customWidth="1"/>
    <col min="13819" max="13819" width="3.7109375" style="105" customWidth="1"/>
    <col min="13820" max="13825" width="11.42578125" style="105" customWidth="1"/>
    <col min="13826" max="14069" width="9.140625" style="105"/>
    <col min="14070" max="14070" width="6.7109375" style="105" customWidth="1"/>
    <col min="14071" max="14071" width="26.85546875" style="105" customWidth="1"/>
    <col min="14072" max="14072" width="0.7109375" style="105" customWidth="1"/>
    <col min="14073" max="14073" width="1" style="105" customWidth="1"/>
    <col min="14074" max="14074" width="6.7109375" style="105" customWidth="1"/>
    <col min="14075" max="14075" width="3.7109375" style="105" customWidth="1"/>
    <col min="14076" max="14081" width="11.42578125" style="105" customWidth="1"/>
    <col min="14082" max="14325" width="9.140625" style="105"/>
    <col min="14326" max="14326" width="6.7109375" style="105" customWidth="1"/>
    <col min="14327" max="14327" width="26.85546875" style="105" customWidth="1"/>
    <col min="14328" max="14328" width="0.7109375" style="105" customWidth="1"/>
    <col min="14329" max="14329" width="1" style="105" customWidth="1"/>
    <col min="14330" max="14330" width="6.7109375" style="105" customWidth="1"/>
    <col min="14331" max="14331" width="3.7109375" style="105" customWidth="1"/>
    <col min="14332" max="14337" width="11.42578125" style="105" customWidth="1"/>
    <col min="14338" max="14581" width="9.140625" style="105"/>
    <col min="14582" max="14582" width="6.7109375" style="105" customWidth="1"/>
    <col min="14583" max="14583" width="26.85546875" style="105" customWidth="1"/>
    <col min="14584" max="14584" width="0.7109375" style="105" customWidth="1"/>
    <col min="14585" max="14585" width="1" style="105" customWidth="1"/>
    <col min="14586" max="14586" width="6.7109375" style="105" customWidth="1"/>
    <col min="14587" max="14587" width="3.7109375" style="105" customWidth="1"/>
    <col min="14588" max="14593" width="11.42578125" style="105" customWidth="1"/>
    <col min="14594" max="14837" width="9.140625" style="105"/>
    <col min="14838" max="14838" width="6.7109375" style="105" customWidth="1"/>
    <col min="14839" max="14839" width="26.85546875" style="105" customWidth="1"/>
    <col min="14840" max="14840" width="0.7109375" style="105" customWidth="1"/>
    <col min="14841" max="14841" width="1" style="105" customWidth="1"/>
    <col min="14842" max="14842" width="6.7109375" style="105" customWidth="1"/>
    <col min="14843" max="14843" width="3.7109375" style="105" customWidth="1"/>
    <col min="14844" max="14849" width="11.42578125" style="105" customWidth="1"/>
    <col min="14850" max="15093" width="9.140625" style="105"/>
    <col min="15094" max="15094" width="6.7109375" style="105" customWidth="1"/>
    <col min="15095" max="15095" width="26.85546875" style="105" customWidth="1"/>
    <col min="15096" max="15096" width="0.7109375" style="105" customWidth="1"/>
    <col min="15097" max="15097" width="1" style="105" customWidth="1"/>
    <col min="15098" max="15098" width="6.7109375" style="105" customWidth="1"/>
    <col min="15099" max="15099" width="3.7109375" style="105" customWidth="1"/>
    <col min="15100" max="15105" width="11.42578125" style="105" customWidth="1"/>
    <col min="15106" max="15349" width="9.140625" style="105"/>
    <col min="15350" max="15350" width="6.7109375" style="105" customWidth="1"/>
    <col min="15351" max="15351" width="26.85546875" style="105" customWidth="1"/>
    <col min="15352" max="15352" width="0.7109375" style="105" customWidth="1"/>
    <col min="15353" max="15353" width="1" style="105" customWidth="1"/>
    <col min="15354" max="15354" width="6.7109375" style="105" customWidth="1"/>
    <col min="15355" max="15355" width="3.7109375" style="105" customWidth="1"/>
    <col min="15356" max="15361" width="11.42578125" style="105" customWidth="1"/>
    <col min="15362" max="15605" width="9.140625" style="105"/>
    <col min="15606" max="15606" width="6.7109375" style="105" customWidth="1"/>
    <col min="15607" max="15607" width="26.85546875" style="105" customWidth="1"/>
    <col min="15608" max="15608" width="0.7109375" style="105" customWidth="1"/>
    <col min="15609" max="15609" width="1" style="105" customWidth="1"/>
    <col min="15610" max="15610" width="6.7109375" style="105" customWidth="1"/>
    <col min="15611" max="15611" width="3.7109375" style="105" customWidth="1"/>
    <col min="15612" max="15617" width="11.42578125" style="105" customWidth="1"/>
    <col min="15618" max="15861" width="9.140625" style="105"/>
    <col min="15862" max="15862" width="6.7109375" style="105" customWidth="1"/>
    <col min="15863" max="15863" width="26.85546875" style="105" customWidth="1"/>
    <col min="15864" max="15864" width="0.7109375" style="105" customWidth="1"/>
    <col min="15865" max="15865" width="1" style="105" customWidth="1"/>
    <col min="15866" max="15866" width="6.7109375" style="105" customWidth="1"/>
    <col min="15867" max="15867" width="3.7109375" style="105" customWidth="1"/>
    <col min="15868" max="15873" width="11.42578125" style="105" customWidth="1"/>
    <col min="15874" max="16117" width="9.140625" style="105"/>
    <col min="16118" max="16118" width="6.7109375" style="105" customWidth="1"/>
    <col min="16119" max="16119" width="26.85546875" style="105" customWidth="1"/>
    <col min="16120" max="16120" width="0.7109375" style="105" customWidth="1"/>
    <col min="16121" max="16121" width="1" style="105" customWidth="1"/>
    <col min="16122" max="16122" width="6.7109375" style="105" customWidth="1"/>
    <col min="16123" max="16123" width="3.7109375" style="105" customWidth="1"/>
    <col min="16124" max="16129" width="11.42578125" style="105" customWidth="1"/>
    <col min="16130" max="16384" width="9.140625" style="105"/>
  </cols>
  <sheetData>
    <row r="1" spans="1:6" ht="15.75" x14ac:dyDescent="0.25">
      <c r="A1" s="102" t="s">
        <v>103</v>
      </c>
      <c r="B1" s="102" t="s">
        <v>104</v>
      </c>
      <c r="C1" s="103" t="s">
        <v>103</v>
      </c>
      <c r="D1" s="103" t="s">
        <v>105</v>
      </c>
      <c r="E1" s="103" t="s">
        <v>106</v>
      </c>
      <c r="F1" s="104" t="s">
        <v>107</v>
      </c>
    </row>
    <row r="2" spans="1:6" ht="15.75" x14ac:dyDescent="0.25">
      <c r="A2" s="102"/>
      <c r="B2" s="102" t="s">
        <v>112</v>
      </c>
      <c r="C2" s="103"/>
      <c r="D2" s="103"/>
      <c r="E2" s="103"/>
      <c r="F2" s="168">
        <f>SUM(F3, F28, F77, F107, F120, F169, F185)</f>
        <v>565875</v>
      </c>
    </row>
    <row r="3" spans="1:6" ht="15.75" x14ac:dyDescent="0.25">
      <c r="A3" s="106" t="str">
        <f t="shared" ref="A3:A66" si="0">LEFT(C3,LEN(C3)-7)</f>
        <v>Broome</v>
      </c>
      <c r="B3" s="106" t="str">
        <f t="shared" ref="B3:B66" si="1">IF(D3="",C3,IF(E3="",D3,E3))</f>
        <v>Broome County</v>
      </c>
      <c r="C3" s="107" t="s">
        <v>113</v>
      </c>
      <c r="D3" s="107" t="s">
        <v>108</v>
      </c>
      <c r="E3" s="107" t="s">
        <v>108</v>
      </c>
      <c r="F3" s="108">
        <v>200600</v>
      </c>
    </row>
    <row r="4" spans="1:6" ht="15.75" x14ac:dyDescent="0.25">
      <c r="A4" s="106" t="str">
        <f t="shared" si="0"/>
        <v>Broome</v>
      </c>
      <c r="B4" s="106" t="str">
        <f t="shared" si="1"/>
        <v>Town of Barker</v>
      </c>
      <c r="C4" s="107" t="s">
        <v>113</v>
      </c>
      <c r="D4" s="107" t="s">
        <v>114</v>
      </c>
      <c r="E4" s="107" t="s">
        <v>108</v>
      </c>
      <c r="F4" s="108">
        <v>2732</v>
      </c>
    </row>
    <row r="5" spans="1:6" ht="15.75" x14ac:dyDescent="0.25">
      <c r="A5" s="106" t="str">
        <f t="shared" si="0"/>
        <v>Broome</v>
      </c>
      <c r="B5" s="106" t="str">
        <f t="shared" si="1"/>
        <v>City of Binghamton</v>
      </c>
      <c r="C5" s="107" t="s">
        <v>113</v>
      </c>
      <c r="D5" s="107" t="s">
        <v>115</v>
      </c>
      <c r="E5" s="107" t="s">
        <v>108</v>
      </c>
      <c r="F5" s="108">
        <v>47376</v>
      </c>
    </row>
    <row r="6" spans="1:6" ht="15.75" x14ac:dyDescent="0.25">
      <c r="A6" s="106" t="str">
        <f t="shared" si="0"/>
        <v>Broome</v>
      </c>
      <c r="B6" s="106" t="str">
        <f t="shared" si="1"/>
        <v>Town of Binghamton</v>
      </c>
      <c r="C6" s="107" t="s">
        <v>113</v>
      </c>
      <c r="D6" s="107" t="s">
        <v>116</v>
      </c>
      <c r="E6" s="107" t="s">
        <v>108</v>
      </c>
      <c r="F6" s="108">
        <v>4942</v>
      </c>
    </row>
    <row r="7" spans="1:6" ht="15.75" x14ac:dyDescent="0.25">
      <c r="A7" s="106" t="str">
        <f t="shared" si="0"/>
        <v>Broome</v>
      </c>
      <c r="B7" s="106" t="str">
        <f t="shared" si="1"/>
        <v>Town of Chenango</v>
      </c>
      <c r="C7" s="107" t="s">
        <v>113</v>
      </c>
      <c r="D7" s="107" t="s">
        <v>117</v>
      </c>
      <c r="E7" s="107" t="s">
        <v>108</v>
      </c>
      <c r="F7" s="108">
        <v>11252</v>
      </c>
    </row>
    <row r="8" spans="1:6" ht="15.75" x14ac:dyDescent="0.25">
      <c r="A8" s="106" t="str">
        <f t="shared" si="0"/>
        <v>Broome</v>
      </c>
      <c r="B8" s="106" t="str">
        <f t="shared" si="1"/>
        <v>Town of Colesville</v>
      </c>
      <c r="C8" s="107" t="s">
        <v>113</v>
      </c>
      <c r="D8" s="107" t="s">
        <v>118</v>
      </c>
      <c r="E8" s="107" t="s">
        <v>108</v>
      </c>
      <c r="F8" s="108">
        <v>5232</v>
      </c>
    </row>
    <row r="9" spans="1:6" ht="15.75" x14ac:dyDescent="0.25">
      <c r="A9" s="106" t="str">
        <f t="shared" si="0"/>
        <v>Broome</v>
      </c>
      <c r="B9" s="106" t="str">
        <f t="shared" si="1"/>
        <v>Town of Conklin</v>
      </c>
      <c r="C9" s="107" t="s">
        <v>113</v>
      </c>
      <c r="D9" s="107" t="s">
        <v>119</v>
      </c>
      <c r="E9" s="107" t="s">
        <v>108</v>
      </c>
      <c r="F9" s="108">
        <v>5441</v>
      </c>
    </row>
    <row r="10" spans="1:6" ht="15.75" x14ac:dyDescent="0.25">
      <c r="A10" s="106" t="str">
        <f t="shared" si="0"/>
        <v>Broome</v>
      </c>
      <c r="B10" s="106" t="str">
        <f t="shared" si="1"/>
        <v>Deposit Village</v>
      </c>
      <c r="C10" s="107" t="s">
        <v>113</v>
      </c>
      <c r="D10" s="107" t="s">
        <v>131</v>
      </c>
      <c r="E10" s="107" t="s">
        <v>120</v>
      </c>
      <c r="F10" s="108">
        <v>819</v>
      </c>
    </row>
    <row r="11" spans="1:6" ht="15.75" x14ac:dyDescent="0.25">
      <c r="A11" s="106" t="str">
        <f t="shared" si="0"/>
        <v>Broome</v>
      </c>
      <c r="B11" s="106" t="str">
        <f t="shared" si="1"/>
        <v>Town of Dickinson</v>
      </c>
      <c r="C11" s="107" t="s">
        <v>113</v>
      </c>
      <c r="D11" s="107" t="s">
        <v>121</v>
      </c>
      <c r="E11" s="107" t="s">
        <v>108</v>
      </c>
      <c r="F11" s="108">
        <v>5278</v>
      </c>
    </row>
    <row r="12" spans="1:6" ht="15.75" x14ac:dyDescent="0.25">
      <c r="A12" s="106" t="str">
        <f t="shared" si="0"/>
        <v>Broome</v>
      </c>
      <c r="B12" s="106" t="str">
        <f t="shared" si="1"/>
        <v>Village of Endicott</v>
      </c>
      <c r="C12" s="107" t="s">
        <v>113</v>
      </c>
      <c r="D12" s="107" t="s">
        <v>133</v>
      </c>
      <c r="E12" s="107" t="s">
        <v>122</v>
      </c>
      <c r="F12" s="108">
        <v>13392</v>
      </c>
    </row>
    <row r="13" spans="1:6" ht="15.75" x14ac:dyDescent="0.25">
      <c r="A13" s="106" t="str">
        <f t="shared" si="0"/>
        <v>Broome</v>
      </c>
      <c r="B13" s="106" t="str">
        <f t="shared" si="1"/>
        <v>Town of Fenton</v>
      </c>
      <c r="C13" s="107" t="s">
        <v>113</v>
      </c>
      <c r="D13" s="107" t="s">
        <v>123</v>
      </c>
      <c r="E13" s="107" t="s">
        <v>108</v>
      </c>
      <c r="F13" s="108">
        <v>6674</v>
      </c>
    </row>
    <row r="14" spans="1:6" ht="15.75" x14ac:dyDescent="0.25">
      <c r="A14" s="106" t="str">
        <f t="shared" si="0"/>
        <v>Broome</v>
      </c>
      <c r="B14" s="106" t="str">
        <f t="shared" si="1"/>
        <v>Village of Johnson City</v>
      </c>
      <c r="C14" s="107" t="s">
        <v>113</v>
      </c>
      <c r="D14" s="107" t="s">
        <v>133</v>
      </c>
      <c r="E14" s="107" t="s">
        <v>124</v>
      </c>
      <c r="F14" s="108">
        <v>15174</v>
      </c>
    </row>
    <row r="15" spans="1:6" ht="15.75" x14ac:dyDescent="0.25">
      <c r="A15" s="106" t="str">
        <f t="shared" si="0"/>
        <v>Broome</v>
      </c>
      <c r="B15" s="106" t="str">
        <f t="shared" si="1"/>
        <v>Town of Kirkwood</v>
      </c>
      <c r="C15" s="107" t="s">
        <v>113</v>
      </c>
      <c r="D15" s="107" t="s">
        <v>125</v>
      </c>
      <c r="E15" s="107" t="s">
        <v>108</v>
      </c>
      <c r="F15" s="108">
        <v>5857</v>
      </c>
    </row>
    <row r="16" spans="1:6" ht="15.75" x14ac:dyDescent="0.25">
      <c r="A16" s="106" t="str">
        <f t="shared" si="0"/>
        <v>Broome</v>
      </c>
      <c r="B16" s="106" t="str">
        <f t="shared" si="1"/>
        <v>Town of Lisle</v>
      </c>
      <c r="C16" s="107" t="s">
        <v>113</v>
      </c>
      <c r="D16" s="107" t="s">
        <v>126</v>
      </c>
      <c r="E16" s="107" t="s">
        <v>108</v>
      </c>
      <c r="F16" s="108">
        <v>2751</v>
      </c>
    </row>
    <row r="17" spans="1:6" ht="15.75" x14ac:dyDescent="0.25">
      <c r="A17" s="106" t="str">
        <f t="shared" si="0"/>
        <v>Broome</v>
      </c>
      <c r="B17" s="106" t="str">
        <f t="shared" si="1"/>
        <v>Village of Lisle</v>
      </c>
      <c r="C17" s="107" t="s">
        <v>113</v>
      </c>
      <c r="D17" s="107" t="s">
        <v>126</v>
      </c>
      <c r="E17" s="107" t="s">
        <v>127</v>
      </c>
      <c r="F17" s="108">
        <v>320</v>
      </c>
    </row>
    <row r="18" spans="1:6" ht="15.75" x14ac:dyDescent="0.25">
      <c r="A18" s="106" t="str">
        <f t="shared" si="0"/>
        <v>Broome</v>
      </c>
      <c r="B18" s="106" t="str">
        <f t="shared" si="1"/>
        <v>Town of Maine</v>
      </c>
      <c r="C18" s="107" t="s">
        <v>113</v>
      </c>
      <c r="D18" s="107" t="s">
        <v>128</v>
      </c>
      <c r="E18" s="107" t="s">
        <v>108</v>
      </c>
      <c r="F18" s="108">
        <v>5377</v>
      </c>
    </row>
    <row r="19" spans="1:6" ht="15.75" x14ac:dyDescent="0.25">
      <c r="A19" s="106" t="str">
        <f t="shared" si="0"/>
        <v>Broome</v>
      </c>
      <c r="B19" s="106" t="str">
        <f t="shared" si="1"/>
        <v>Town of Nanticoke</v>
      </c>
      <c r="C19" s="107" t="s">
        <v>113</v>
      </c>
      <c r="D19" s="107" t="s">
        <v>129</v>
      </c>
      <c r="E19" s="107" t="s">
        <v>108</v>
      </c>
      <c r="F19" s="108">
        <v>1672</v>
      </c>
    </row>
    <row r="20" spans="1:6" ht="15.75" x14ac:dyDescent="0.25">
      <c r="A20" s="106" t="str">
        <f t="shared" si="0"/>
        <v>Broome</v>
      </c>
      <c r="B20" s="106" t="str">
        <f t="shared" si="1"/>
        <v>Village of Port Dickinson</v>
      </c>
      <c r="C20" s="107" t="s">
        <v>113</v>
      </c>
      <c r="D20" s="107" t="s">
        <v>121</v>
      </c>
      <c r="E20" s="107" t="s">
        <v>130</v>
      </c>
      <c r="F20" s="108">
        <v>1641</v>
      </c>
    </row>
    <row r="21" spans="1:6" ht="15.75" x14ac:dyDescent="0.25">
      <c r="A21" s="106" t="str">
        <f t="shared" si="0"/>
        <v>Broome</v>
      </c>
      <c r="B21" s="106" t="str">
        <f t="shared" si="1"/>
        <v>Town of Sanford</v>
      </c>
      <c r="C21" s="107" t="s">
        <v>113</v>
      </c>
      <c r="D21" s="107" t="s">
        <v>131</v>
      </c>
      <c r="E21" s="107" t="s">
        <v>108</v>
      </c>
      <c r="F21" s="108">
        <v>2407</v>
      </c>
    </row>
    <row r="22" spans="1:6" ht="15.75" x14ac:dyDescent="0.25">
      <c r="A22" s="106" t="str">
        <f t="shared" si="0"/>
        <v>Broome</v>
      </c>
      <c r="B22" s="106" t="str">
        <f t="shared" si="1"/>
        <v>Town of Triangle</v>
      </c>
      <c r="C22" s="107" t="s">
        <v>113</v>
      </c>
      <c r="D22" s="107" t="s">
        <v>132</v>
      </c>
      <c r="E22" s="107" t="s">
        <v>108</v>
      </c>
      <c r="F22" s="108">
        <v>2946</v>
      </c>
    </row>
    <row r="23" spans="1:6" ht="15.75" x14ac:dyDescent="0.25">
      <c r="A23" s="106" t="str">
        <f t="shared" si="0"/>
        <v>Broome</v>
      </c>
      <c r="B23" s="106" t="str">
        <f t="shared" si="1"/>
        <v>Town of Union</v>
      </c>
      <c r="C23" s="107" t="s">
        <v>113</v>
      </c>
      <c r="D23" s="107" t="s">
        <v>133</v>
      </c>
      <c r="E23" s="107" t="s">
        <v>108</v>
      </c>
      <c r="F23" s="108">
        <v>56346</v>
      </c>
    </row>
    <row r="24" spans="1:6" ht="15.75" x14ac:dyDescent="0.25">
      <c r="A24" s="106" t="str">
        <f t="shared" si="0"/>
        <v>Broome</v>
      </c>
      <c r="B24" s="106" t="str">
        <f t="shared" si="1"/>
        <v>Town of Vestal</v>
      </c>
      <c r="C24" s="107" t="s">
        <v>113</v>
      </c>
      <c r="D24" s="107" t="s">
        <v>134</v>
      </c>
      <c r="E24" s="107" t="s">
        <v>108</v>
      </c>
      <c r="F24" s="108">
        <v>28043</v>
      </c>
    </row>
    <row r="25" spans="1:6" ht="15.75" x14ac:dyDescent="0.25">
      <c r="A25" s="106" t="str">
        <f t="shared" si="0"/>
        <v>Broome</v>
      </c>
      <c r="B25" s="106" t="str">
        <f t="shared" si="1"/>
        <v>Village of Whitney Point</v>
      </c>
      <c r="C25" s="107" t="s">
        <v>113</v>
      </c>
      <c r="D25" s="107" t="s">
        <v>132</v>
      </c>
      <c r="E25" s="107" t="s">
        <v>135</v>
      </c>
      <c r="F25" s="108">
        <v>964</v>
      </c>
    </row>
    <row r="26" spans="1:6" ht="15.75" x14ac:dyDescent="0.25">
      <c r="A26" s="106" t="str">
        <f t="shared" si="0"/>
        <v>Broome</v>
      </c>
      <c r="B26" s="106" t="str">
        <f t="shared" si="1"/>
        <v>Town of Windsor</v>
      </c>
      <c r="C26" s="107" t="s">
        <v>113</v>
      </c>
      <c r="D26" s="107" t="s">
        <v>136</v>
      </c>
      <c r="E26" s="107" t="s">
        <v>108</v>
      </c>
      <c r="F26" s="108">
        <v>6274</v>
      </c>
    </row>
    <row r="27" spans="1:6" ht="15.75" x14ac:dyDescent="0.25">
      <c r="A27" s="106" t="str">
        <f t="shared" si="0"/>
        <v>Broome</v>
      </c>
      <c r="B27" s="106" t="str">
        <f t="shared" si="1"/>
        <v>Village of Windsor</v>
      </c>
      <c r="C27" s="107" t="s">
        <v>113</v>
      </c>
      <c r="D27" s="107" t="s">
        <v>136</v>
      </c>
      <c r="E27" s="107" t="s">
        <v>137</v>
      </c>
      <c r="F27" s="108">
        <v>916</v>
      </c>
    </row>
    <row r="28" spans="1:6" ht="15.75" x14ac:dyDescent="0.25">
      <c r="A28" s="106" t="str">
        <f t="shared" si="0"/>
        <v>Chemung</v>
      </c>
      <c r="B28" s="106" t="str">
        <f t="shared" si="1"/>
        <v>Chemung County</v>
      </c>
      <c r="C28" s="107" t="s">
        <v>138</v>
      </c>
      <c r="D28" s="107" t="s">
        <v>108</v>
      </c>
      <c r="E28" s="107" t="s">
        <v>108</v>
      </c>
      <c r="F28" s="108">
        <v>88830</v>
      </c>
    </row>
    <row r="29" spans="1:6" ht="15.75" x14ac:dyDescent="0.25">
      <c r="A29" s="106" t="str">
        <f t="shared" si="0"/>
        <v>Chemung</v>
      </c>
      <c r="B29" s="106" t="str">
        <f t="shared" si="1"/>
        <v>Town of Ashland</v>
      </c>
      <c r="C29" s="107" t="s">
        <v>138</v>
      </c>
      <c r="D29" s="107" t="s">
        <v>139</v>
      </c>
      <c r="E29" s="107" t="s">
        <v>108</v>
      </c>
      <c r="F29" s="108">
        <v>1695</v>
      </c>
    </row>
    <row r="30" spans="1:6" ht="15.75" x14ac:dyDescent="0.25">
      <c r="A30" s="106" t="str">
        <f t="shared" si="0"/>
        <v>Chemung</v>
      </c>
      <c r="B30" s="106" t="str">
        <f t="shared" si="1"/>
        <v>Town of Baldwin</v>
      </c>
      <c r="C30" s="107" t="s">
        <v>138</v>
      </c>
      <c r="D30" s="107" t="s">
        <v>140</v>
      </c>
      <c r="E30" s="107" t="s">
        <v>108</v>
      </c>
      <c r="F30" s="108">
        <v>832</v>
      </c>
    </row>
    <row r="31" spans="1:6" ht="15.75" x14ac:dyDescent="0.25">
      <c r="A31" s="106" t="str">
        <f t="shared" si="0"/>
        <v>Chemung</v>
      </c>
      <c r="B31" s="106" t="str">
        <f t="shared" si="1"/>
        <v>Town of Big Flats</v>
      </c>
      <c r="C31" s="107" t="s">
        <v>138</v>
      </c>
      <c r="D31" s="107" t="s">
        <v>141</v>
      </c>
      <c r="E31" s="107" t="s">
        <v>108</v>
      </c>
      <c r="F31" s="108">
        <v>7731</v>
      </c>
    </row>
    <row r="32" spans="1:6" ht="15.75" x14ac:dyDescent="0.25">
      <c r="A32" s="106" t="str">
        <f t="shared" si="0"/>
        <v>Chemung</v>
      </c>
      <c r="B32" s="106" t="str">
        <f t="shared" si="1"/>
        <v>Town of Catlin</v>
      </c>
      <c r="C32" s="107" t="s">
        <v>138</v>
      </c>
      <c r="D32" s="107" t="s">
        <v>142</v>
      </c>
      <c r="E32" s="107" t="s">
        <v>108</v>
      </c>
      <c r="F32" s="108">
        <v>2618</v>
      </c>
    </row>
    <row r="33" spans="1:6" ht="15.75" x14ac:dyDescent="0.25">
      <c r="A33" s="106" t="str">
        <f t="shared" si="0"/>
        <v>Chemung</v>
      </c>
      <c r="B33" s="106" t="str">
        <f t="shared" si="1"/>
        <v>Town of Chemung</v>
      </c>
      <c r="C33" s="107" t="s">
        <v>138</v>
      </c>
      <c r="D33" s="107" t="s">
        <v>143</v>
      </c>
      <c r="E33" s="107" t="s">
        <v>108</v>
      </c>
      <c r="F33" s="108">
        <v>2563</v>
      </c>
    </row>
    <row r="34" spans="1:6" ht="15.75" x14ac:dyDescent="0.25">
      <c r="A34" s="106" t="str">
        <f t="shared" si="0"/>
        <v>Chemung</v>
      </c>
      <c r="B34" s="106" t="str">
        <f t="shared" si="1"/>
        <v>City of Elmira</v>
      </c>
      <c r="C34" s="107" t="s">
        <v>138</v>
      </c>
      <c r="D34" s="107" t="s">
        <v>144</v>
      </c>
      <c r="E34" s="107" t="s">
        <v>108</v>
      </c>
      <c r="F34" s="108">
        <v>29200</v>
      </c>
    </row>
    <row r="35" spans="1:6" ht="15.75" x14ac:dyDescent="0.25">
      <c r="A35" s="106" t="str">
        <f t="shared" si="0"/>
        <v>Chemung</v>
      </c>
      <c r="B35" s="106" t="str">
        <f t="shared" si="1"/>
        <v>Village of Elmira</v>
      </c>
      <c r="C35" s="107" t="s">
        <v>138</v>
      </c>
      <c r="D35" s="107" t="s">
        <v>146</v>
      </c>
      <c r="E35" s="107" t="s">
        <v>145</v>
      </c>
      <c r="F35" s="108">
        <v>4097</v>
      </c>
    </row>
    <row r="36" spans="1:6" ht="15.75" x14ac:dyDescent="0.25">
      <c r="A36" s="106" t="str">
        <f t="shared" si="0"/>
        <v>Chemung</v>
      </c>
      <c r="B36" s="106" t="str">
        <f t="shared" si="1"/>
        <v>Town of Elmira</v>
      </c>
      <c r="C36" s="107" t="s">
        <v>138</v>
      </c>
      <c r="D36" s="107" t="s">
        <v>146</v>
      </c>
      <c r="E36" s="107" t="s">
        <v>108</v>
      </c>
      <c r="F36" s="108">
        <v>6934</v>
      </c>
    </row>
    <row r="37" spans="1:6" ht="15.75" x14ac:dyDescent="0.25">
      <c r="A37" s="106" t="str">
        <f t="shared" si="0"/>
        <v>Chemung</v>
      </c>
      <c r="B37" s="106" t="str">
        <f t="shared" si="1"/>
        <v>Town of Erin</v>
      </c>
      <c r="C37" s="107" t="s">
        <v>138</v>
      </c>
      <c r="D37" s="107" t="s">
        <v>147</v>
      </c>
      <c r="E37" s="107" t="s">
        <v>108</v>
      </c>
      <c r="F37" s="108">
        <v>1962</v>
      </c>
    </row>
    <row r="38" spans="1:6" ht="15.75" x14ac:dyDescent="0.25">
      <c r="A38" s="106" t="str">
        <f t="shared" si="0"/>
        <v>Chemung</v>
      </c>
      <c r="B38" s="106" t="str">
        <f t="shared" si="1"/>
        <v>Town of Horseheads</v>
      </c>
      <c r="C38" s="107" t="s">
        <v>138</v>
      </c>
      <c r="D38" s="107" t="s">
        <v>148</v>
      </c>
      <c r="E38" s="107" t="s">
        <v>108</v>
      </c>
      <c r="F38" s="108">
        <v>19485</v>
      </c>
    </row>
    <row r="39" spans="1:6" ht="15.75" x14ac:dyDescent="0.25">
      <c r="A39" s="106" t="str">
        <f t="shared" si="0"/>
        <v>Chemung</v>
      </c>
      <c r="B39" s="106" t="str">
        <f t="shared" si="1"/>
        <v>Village of Horseheads</v>
      </c>
      <c r="C39" s="107" t="s">
        <v>138</v>
      </c>
      <c r="D39" s="107" t="s">
        <v>148</v>
      </c>
      <c r="E39" s="107" t="s">
        <v>149</v>
      </c>
      <c r="F39" s="108">
        <v>6461</v>
      </c>
    </row>
    <row r="40" spans="1:6" ht="15.75" x14ac:dyDescent="0.25">
      <c r="A40" s="106" t="str">
        <f t="shared" si="0"/>
        <v>Chemung</v>
      </c>
      <c r="B40" s="106" t="str">
        <f t="shared" si="1"/>
        <v>Village of Millport</v>
      </c>
      <c r="C40" s="107" t="s">
        <v>138</v>
      </c>
      <c r="D40" s="107" t="s">
        <v>154</v>
      </c>
      <c r="E40" s="107" t="s">
        <v>150</v>
      </c>
      <c r="F40" s="108">
        <v>312</v>
      </c>
    </row>
    <row r="41" spans="1:6" ht="15.75" x14ac:dyDescent="0.25">
      <c r="A41" s="106" t="str">
        <f t="shared" si="0"/>
        <v>Chemung</v>
      </c>
      <c r="B41" s="106" t="str">
        <f t="shared" si="1"/>
        <v>Town of Southport</v>
      </c>
      <c r="C41" s="107" t="s">
        <v>138</v>
      </c>
      <c r="D41" s="107" t="s">
        <v>151</v>
      </c>
      <c r="E41" s="107" t="s">
        <v>108</v>
      </c>
      <c r="F41" s="108">
        <v>10940</v>
      </c>
    </row>
    <row r="42" spans="1:6" ht="15.75" x14ac:dyDescent="0.25">
      <c r="A42" s="106" t="str">
        <f t="shared" si="0"/>
        <v>Chemung</v>
      </c>
      <c r="B42" s="106" t="str">
        <f t="shared" si="1"/>
        <v>Town of Van Etten</v>
      </c>
      <c r="C42" s="107" t="s">
        <v>138</v>
      </c>
      <c r="D42" s="107" t="s">
        <v>152</v>
      </c>
      <c r="E42" s="107" t="s">
        <v>108</v>
      </c>
      <c r="F42" s="108">
        <v>1557</v>
      </c>
    </row>
    <row r="43" spans="1:6" ht="15.75" x14ac:dyDescent="0.25">
      <c r="A43" s="106" t="str">
        <f t="shared" si="0"/>
        <v>Chemung</v>
      </c>
      <c r="B43" s="106" t="str">
        <f t="shared" si="1"/>
        <v>Village of Van Etten</v>
      </c>
      <c r="C43" s="107" t="s">
        <v>138</v>
      </c>
      <c r="D43" s="107" t="s">
        <v>152</v>
      </c>
      <c r="E43" s="107" t="s">
        <v>153</v>
      </c>
      <c r="F43" s="108">
        <v>537</v>
      </c>
    </row>
    <row r="44" spans="1:6" ht="15.75" x14ac:dyDescent="0.25">
      <c r="A44" s="106" t="str">
        <f t="shared" si="0"/>
        <v>Chemung</v>
      </c>
      <c r="B44" s="106" t="str">
        <f t="shared" si="1"/>
        <v>Town of Veteran</v>
      </c>
      <c r="C44" s="107" t="s">
        <v>138</v>
      </c>
      <c r="D44" s="107" t="s">
        <v>154</v>
      </c>
      <c r="E44" s="107" t="s">
        <v>108</v>
      </c>
      <c r="F44" s="108">
        <v>3313</v>
      </c>
    </row>
    <row r="45" spans="1:6" ht="15.75" x14ac:dyDescent="0.25">
      <c r="A45" s="106" t="str">
        <f t="shared" si="0"/>
        <v>Chemung</v>
      </c>
      <c r="B45" s="106" t="str">
        <f t="shared" si="1"/>
        <v>Village of Wellsburg</v>
      </c>
      <c r="C45" s="107" t="s">
        <v>138</v>
      </c>
      <c r="D45" s="107" t="s">
        <v>139</v>
      </c>
      <c r="E45" s="107" t="s">
        <v>155</v>
      </c>
      <c r="F45" s="108">
        <v>580</v>
      </c>
    </row>
    <row r="46" spans="1:6" ht="15.75" x14ac:dyDescent="0.25">
      <c r="A46" s="106" t="str">
        <f t="shared" si="0"/>
        <v>Chenango</v>
      </c>
      <c r="B46" s="106" t="str">
        <f t="shared" si="1"/>
        <v>Chenango County</v>
      </c>
      <c r="C46" s="107" t="s">
        <v>156</v>
      </c>
      <c r="D46" s="107" t="s">
        <v>108</v>
      </c>
      <c r="E46" s="107" t="s">
        <v>108</v>
      </c>
      <c r="F46" s="108">
        <v>50477</v>
      </c>
    </row>
    <row r="47" spans="1:6" ht="15.75" x14ac:dyDescent="0.25">
      <c r="A47" s="106" t="str">
        <f t="shared" si="0"/>
        <v>Chenango</v>
      </c>
      <c r="B47" s="106" t="str">
        <f t="shared" si="1"/>
        <v>Town of Afton</v>
      </c>
      <c r="C47" s="107" t="s">
        <v>156</v>
      </c>
      <c r="D47" s="107" t="s">
        <v>157</v>
      </c>
      <c r="E47" s="107" t="s">
        <v>108</v>
      </c>
      <c r="F47" s="108">
        <v>2851</v>
      </c>
    </row>
    <row r="48" spans="1:6" ht="15.75" x14ac:dyDescent="0.25">
      <c r="A48" s="106" t="str">
        <f t="shared" si="0"/>
        <v>Chenango</v>
      </c>
      <c r="B48" s="106" t="str">
        <f t="shared" si="1"/>
        <v>Village of Afton</v>
      </c>
      <c r="C48" s="107" t="s">
        <v>156</v>
      </c>
      <c r="D48" s="107" t="s">
        <v>157</v>
      </c>
      <c r="E48" s="107" t="s">
        <v>158</v>
      </c>
      <c r="F48" s="108">
        <v>822</v>
      </c>
    </row>
    <row r="49" spans="1:6" ht="15.75" x14ac:dyDescent="0.25">
      <c r="A49" s="106" t="str">
        <f t="shared" si="0"/>
        <v>Chenango</v>
      </c>
      <c r="B49" s="106" t="str">
        <f t="shared" si="1"/>
        <v>Town of Bainbridge</v>
      </c>
      <c r="C49" s="107" t="s">
        <v>156</v>
      </c>
      <c r="D49" s="107" t="s">
        <v>159</v>
      </c>
      <c r="E49" s="107" t="s">
        <v>108</v>
      </c>
      <c r="F49" s="108">
        <v>3308</v>
      </c>
    </row>
    <row r="50" spans="1:6" ht="15.75" x14ac:dyDescent="0.25">
      <c r="A50" s="106" t="str">
        <f t="shared" si="0"/>
        <v>Chenango</v>
      </c>
      <c r="B50" s="106" t="str">
        <f t="shared" si="1"/>
        <v>Village of Bainbridge</v>
      </c>
      <c r="C50" s="107" t="s">
        <v>156</v>
      </c>
      <c r="D50" s="107" t="s">
        <v>159</v>
      </c>
      <c r="E50" s="107" t="s">
        <v>160</v>
      </c>
      <c r="F50" s="108">
        <v>1355</v>
      </c>
    </row>
    <row r="51" spans="1:6" ht="15.75" x14ac:dyDescent="0.25">
      <c r="A51" s="106" t="str">
        <f t="shared" si="0"/>
        <v>Chenango</v>
      </c>
      <c r="B51" s="106" t="str">
        <f t="shared" si="1"/>
        <v>Town of Columbus</v>
      </c>
      <c r="C51" s="107" t="s">
        <v>156</v>
      </c>
      <c r="D51" s="107" t="s">
        <v>161</v>
      </c>
      <c r="E51" s="107" t="s">
        <v>108</v>
      </c>
      <c r="F51" s="108">
        <v>975</v>
      </c>
    </row>
    <row r="52" spans="1:6" ht="15.75" x14ac:dyDescent="0.25">
      <c r="A52" s="106" t="str">
        <f t="shared" si="0"/>
        <v>Chenango</v>
      </c>
      <c r="B52" s="106" t="str">
        <f t="shared" si="1"/>
        <v>Town of Coventry</v>
      </c>
      <c r="C52" s="107" t="s">
        <v>156</v>
      </c>
      <c r="D52" s="107" t="s">
        <v>162</v>
      </c>
      <c r="E52" s="107" t="s">
        <v>108</v>
      </c>
      <c r="F52" s="108">
        <v>1655</v>
      </c>
    </row>
    <row r="53" spans="1:6" ht="15.75" x14ac:dyDescent="0.25">
      <c r="A53" s="106" t="str">
        <f t="shared" si="0"/>
        <v>Chenango</v>
      </c>
      <c r="B53" s="106" t="str">
        <f t="shared" si="1"/>
        <v>Village of Earlville</v>
      </c>
      <c r="C53" s="107" t="s">
        <v>156</v>
      </c>
      <c r="D53" s="107" t="s">
        <v>181</v>
      </c>
      <c r="E53" s="107" t="s">
        <v>109</v>
      </c>
      <c r="F53" s="108">
        <v>327</v>
      </c>
    </row>
    <row r="54" spans="1:6" ht="15.75" x14ac:dyDescent="0.25">
      <c r="A54" s="106" t="str">
        <f t="shared" si="0"/>
        <v>Chenango</v>
      </c>
      <c r="B54" s="106" t="str">
        <f t="shared" si="1"/>
        <v>Town of German</v>
      </c>
      <c r="C54" s="107" t="s">
        <v>156</v>
      </c>
      <c r="D54" s="107" t="s">
        <v>163</v>
      </c>
      <c r="E54" s="107" t="s">
        <v>108</v>
      </c>
      <c r="F54" s="108">
        <v>370</v>
      </c>
    </row>
    <row r="55" spans="1:6" ht="15.75" x14ac:dyDescent="0.25">
      <c r="A55" s="106" t="str">
        <f t="shared" si="0"/>
        <v>Chenango</v>
      </c>
      <c r="B55" s="106" t="str">
        <f t="shared" si="1"/>
        <v>Town of Greene</v>
      </c>
      <c r="C55" s="107" t="s">
        <v>156</v>
      </c>
      <c r="D55" s="107" t="s">
        <v>164</v>
      </c>
      <c r="E55" s="107" t="s">
        <v>108</v>
      </c>
      <c r="F55" s="108">
        <v>5604</v>
      </c>
    </row>
    <row r="56" spans="1:6" ht="15.75" x14ac:dyDescent="0.25">
      <c r="A56" s="106" t="str">
        <f t="shared" si="0"/>
        <v>Chenango</v>
      </c>
      <c r="B56" s="106" t="str">
        <f t="shared" si="1"/>
        <v>Village of Greene</v>
      </c>
      <c r="C56" s="107" t="s">
        <v>156</v>
      </c>
      <c r="D56" s="107" t="s">
        <v>164</v>
      </c>
      <c r="E56" s="107" t="s">
        <v>165</v>
      </c>
      <c r="F56" s="108">
        <v>1580</v>
      </c>
    </row>
    <row r="57" spans="1:6" ht="15.75" x14ac:dyDescent="0.25">
      <c r="A57" s="106" t="str">
        <f t="shared" si="0"/>
        <v>Chenango</v>
      </c>
      <c r="B57" s="106" t="str">
        <f t="shared" si="1"/>
        <v>Town of Guilford</v>
      </c>
      <c r="C57" s="107" t="s">
        <v>156</v>
      </c>
      <c r="D57" s="107" t="s">
        <v>166</v>
      </c>
      <c r="E57" s="107" t="s">
        <v>108</v>
      </c>
      <c r="F57" s="108">
        <v>2922</v>
      </c>
    </row>
    <row r="58" spans="1:6" ht="15.75" x14ac:dyDescent="0.25">
      <c r="A58" s="106" t="str">
        <f t="shared" si="0"/>
        <v>Chenango</v>
      </c>
      <c r="B58" s="106" t="str">
        <f t="shared" si="1"/>
        <v>Town of Lincklaen</v>
      </c>
      <c r="C58" s="107" t="s">
        <v>156</v>
      </c>
      <c r="D58" s="107" t="s">
        <v>167</v>
      </c>
      <c r="E58" s="107" t="s">
        <v>108</v>
      </c>
      <c r="F58" s="108">
        <v>396</v>
      </c>
    </row>
    <row r="59" spans="1:6" ht="15.75" x14ac:dyDescent="0.25">
      <c r="A59" s="106" t="str">
        <f t="shared" si="0"/>
        <v>Chenango</v>
      </c>
      <c r="B59" s="106" t="str">
        <f t="shared" si="1"/>
        <v>Town of McDonough</v>
      </c>
      <c r="C59" s="107" t="s">
        <v>156</v>
      </c>
      <c r="D59" s="107" t="s">
        <v>168</v>
      </c>
      <c r="E59" s="107" t="s">
        <v>108</v>
      </c>
      <c r="F59" s="108">
        <v>886</v>
      </c>
    </row>
    <row r="60" spans="1:6" ht="15.75" x14ac:dyDescent="0.25">
      <c r="A60" s="106" t="str">
        <f t="shared" si="0"/>
        <v>Chenango</v>
      </c>
      <c r="B60" s="106" t="str">
        <f t="shared" si="1"/>
        <v>Town of New Berlin</v>
      </c>
      <c r="C60" s="107" t="s">
        <v>156</v>
      </c>
      <c r="D60" s="107" t="s">
        <v>169</v>
      </c>
      <c r="E60" s="107" t="s">
        <v>108</v>
      </c>
      <c r="F60" s="108">
        <v>2682</v>
      </c>
    </row>
    <row r="61" spans="1:6" ht="15.75" x14ac:dyDescent="0.25">
      <c r="A61" s="106" t="str">
        <f t="shared" si="0"/>
        <v>Chenango</v>
      </c>
      <c r="B61" s="106" t="str">
        <f t="shared" si="1"/>
        <v>Village of New Berlin</v>
      </c>
      <c r="C61" s="107" t="s">
        <v>156</v>
      </c>
      <c r="D61" s="107" t="s">
        <v>169</v>
      </c>
      <c r="E61" s="107" t="s">
        <v>170</v>
      </c>
      <c r="F61" s="108">
        <v>1028</v>
      </c>
    </row>
    <row r="62" spans="1:6" ht="15.75" x14ac:dyDescent="0.25">
      <c r="A62" s="106" t="str">
        <f t="shared" si="0"/>
        <v>Chenango</v>
      </c>
      <c r="B62" s="106" t="str">
        <f t="shared" si="1"/>
        <v>Town of North Norwich</v>
      </c>
      <c r="C62" s="107" t="s">
        <v>156</v>
      </c>
      <c r="D62" s="107" t="s">
        <v>171</v>
      </c>
      <c r="E62" s="107" t="s">
        <v>108</v>
      </c>
      <c r="F62" s="108">
        <v>1783</v>
      </c>
    </row>
    <row r="63" spans="1:6" ht="15.75" x14ac:dyDescent="0.25">
      <c r="A63" s="106" t="str">
        <f t="shared" si="0"/>
        <v>Chenango</v>
      </c>
      <c r="B63" s="106" t="str">
        <f t="shared" si="1"/>
        <v>City of Norwich</v>
      </c>
      <c r="C63" s="107" t="s">
        <v>156</v>
      </c>
      <c r="D63" s="107" t="s">
        <v>172</v>
      </c>
      <c r="E63" s="107" t="s">
        <v>108</v>
      </c>
      <c r="F63" s="108">
        <v>7190</v>
      </c>
    </row>
    <row r="64" spans="1:6" ht="15.75" x14ac:dyDescent="0.25">
      <c r="A64" s="106" t="str">
        <f t="shared" si="0"/>
        <v>Chenango</v>
      </c>
      <c r="B64" s="106" t="str">
        <f t="shared" si="1"/>
        <v>Town of Norwich</v>
      </c>
      <c r="C64" s="107" t="s">
        <v>156</v>
      </c>
      <c r="D64" s="107" t="s">
        <v>173</v>
      </c>
      <c r="E64" s="107" t="s">
        <v>108</v>
      </c>
      <c r="F64" s="108">
        <v>3998</v>
      </c>
    </row>
    <row r="65" spans="1:6" ht="15.75" x14ac:dyDescent="0.25">
      <c r="A65" s="106" t="str">
        <f t="shared" si="0"/>
        <v>Chenango</v>
      </c>
      <c r="B65" s="106" t="str">
        <f t="shared" si="1"/>
        <v>Town of Otselic</v>
      </c>
      <c r="C65" s="107" t="s">
        <v>156</v>
      </c>
      <c r="D65" s="107" t="s">
        <v>174</v>
      </c>
      <c r="E65" s="107" t="s">
        <v>108</v>
      </c>
      <c r="F65" s="108">
        <v>1054</v>
      </c>
    </row>
    <row r="66" spans="1:6" ht="15.75" x14ac:dyDescent="0.25">
      <c r="A66" s="106" t="str">
        <f t="shared" si="0"/>
        <v>Chenango</v>
      </c>
      <c r="B66" s="106" t="str">
        <f t="shared" si="1"/>
        <v>Town of Oxford</v>
      </c>
      <c r="C66" s="107" t="s">
        <v>156</v>
      </c>
      <c r="D66" s="107" t="s">
        <v>175</v>
      </c>
      <c r="E66" s="107" t="s">
        <v>108</v>
      </c>
      <c r="F66" s="108">
        <v>3901</v>
      </c>
    </row>
    <row r="67" spans="1:6" ht="15.75" x14ac:dyDescent="0.25">
      <c r="A67" s="106" t="str">
        <f t="shared" ref="A67:A130" si="2">LEFT(C67,LEN(C67)-7)</f>
        <v>Chenango</v>
      </c>
      <c r="B67" s="106" t="str">
        <f t="shared" ref="B67:B130" si="3">IF(D67="",C67,IF(E67="",D67,E67))</f>
        <v>Village of Oxford</v>
      </c>
      <c r="C67" s="107" t="s">
        <v>156</v>
      </c>
      <c r="D67" s="107" t="s">
        <v>175</v>
      </c>
      <c r="E67" s="107" t="s">
        <v>176</v>
      </c>
      <c r="F67" s="108">
        <v>1450</v>
      </c>
    </row>
    <row r="68" spans="1:6" ht="15.75" x14ac:dyDescent="0.25">
      <c r="A68" s="106" t="str">
        <f t="shared" si="2"/>
        <v>Chenango</v>
      </c>
      <c r="B68" s="106" t="str">
        <f t="shared" si="3"/>
        <v>Town of Pharsalia</v>
      </c>
      <c r="C68" s="107" t="s">
        <v>156</v>
      </c>
      <c r="D68" s="107" t="s">
        <v>177</v>
      </c>
      <c r="E68" s="107" t="s">
        <v>108</v>
      </c>
      <c r="F68" s="108">
        <v>593</v>
      </c>
    </row>
    <row r="69" spans="1:6" ht="15.75" x14ac:dyDescent="0.25">
      <c r="A69" s="106" t="str">
        <f t="shared" si="2"/>
        <v>Chenango</v>
      </c>
      <c r="B69" s="106" t="str">
        <f t="shared" si="3"/>
        <v>Town of Pitcher</v>
      </c>
      <c r="C69" s="107" t="s">
        <v>156</v>
      </c>
      <c r="D69" s="107" t="s">
        <v>178</v>
      </c>
      <c r="E69" s="107" t="s">
        <v>108</v>
      </c>
      <c r="F69" s="108">
        <v>803</v>
      </c>
    </row>
    <row r="70" spans="1:6" ht="15.75" x14ac:dyDescent="0.25">
      <c r="A70" s="106" t="str">
        <f t="shared" si="2"/>
        <v>Chenango</v>
      </c>
      <c r="B70" s="106" t="str">
        <f t="shared" si="3"/>
        <v>Town of Plymouth</v>
      </c>
      <c r="C70" s="107" t="s">
        <v>156</v>
      </c>
      <c r="D70" s="107" t="s">
        <v>179</v>
      </c>
      <c r="E70" s="107" t="s">
        <v>108</v>
      </c>
      <c r="F70" s="108">
        <v>1804</v>
      </c>
    </row>
    <row r="71" spans="1:6" ht="15.75" x14ac:dyDescent="0.25">
      <c r="A71" s="106" t="str">
        <f t="shared" si="2"/>
        <v>Chenango</v>
      </c>
      <c r="B71" s="106" t="str">
        <f t="shared" si="3"/>
        <v>Town of Preston</v>
      </c>
      <c r="C71" s="107" t="s">
        <v>156</v>
      </c>
      <c r="D71" s="107" t="s">
        <v>180</v>
      </c>
      <c r="E71" s="107" t="s">
        <v>108</v>
      </c>
      <c r="F71" s="108">
        <v>1044</v>
      </c>
    </row>
    <row r="72" spans="1:6" ht="15.75" x14ac:dyDescent="0.25">
      <c r="A72" s="106" t="str">
        <f t="shared" si="2"/>
        <v>Chenango</v>
      </c>
      <c r="B72" s="106" t="str">
        <f t="shared" si="3"/>
        <v>Town of Sherburne</v>
      </c>
      <c r="C72" s="107" t="s">
        <v>156</v>
      </c>
      <c r="D72" s="107" t="s">
        <v>181</v>
      </c>
      <c r="E72" s="107" t="s">
        <v>108</v>
      </c>
      <c r="F72" s="108">
        <v>4048</v>
      </c>
    </row>
    <row r="73" spans="1:6" ht="15.75" x14ac:dyDescent="0.25">
      <c r="A73" s="106" t="str">
        <f t="shared" si="2"/>
        <v>Chenango</v>
      </c>
      <c r="B73" s="106" t="str">
        <f t="shared" si="3"/>
        <v>Village of Sherburne</v>
      </c>
      <c r="C73" s="107" t="s">
        <v>156</v>
      </c>
      <c r="D73" s="107" t="s">
        <v>181</v>
      </c>
      <c r="E73" s="107" t="s">
        <v>182</v>
      </c>
      <c r="F73" s="108">
        <v>1367</v>
      </c>
    </row>
    <row r="74" spans="1:6" ht="15.75" x14ac:dyDescent="0.25">
      <c r="A74" s="106" t="str">
        <f t="shared" si="2"/>
        <v>Chenango</v>
      </c>
      <c r="B74" s="106" t="str">
        <f t="shared" si="3"/>
        <v>Town of Smithville</v>
      </c>
      <c r="C74" s="107" t="s">
        <v>156</v>
      </c>
      <c r="D74" s="107" t="s">
        <v>183</v>
      </c>
      <c r="E74" s="107" t="s">
        <v>108</v>
      </c>
      <c r="F74" s="108">
        <v>1330</v>
      </c>
    </row>
    <row r="75" spans="1:6" ht="15.75" x14ac:dyDescent="0.25">
      <c r="A75" s="106" t="str">
        <f t="shared" si="2"/>
        <v>Chenango</v>
      </c>
      <c r="B75" s="106" t="str">
        <f t="shared" si="3"/>
        <v>Town of Smyrna</v>
      </c>
      <c r="C75" s="107" t="s">
        <v>156</v>
      </c>
      <c r="D75" s="107" t="s">
        <v>184</v>
      </c>
      <c r="E75" s="107"/>
      <c r="F75" s="108">
        <v>1280</v>
      </c>
    </row>
    <row r="76" spans="1:6" ht="15.75" x14ac:dyDescent="0.25">
      <c r="A76" s="106" t="str">
        <f t="shared" si="2"/>
        <v>Chenango</v>
      </c>
      <c r="B76" s="106" t="str">
        <f t="shared" si="3"/>
        <v>Village of Smyrna</v>
      </c>
      <c r="C76" s="107" t="s">
        <v>156</v>
      </c>
      <c r="D76" s="107" t="s">
        <v>184</v>
      </c>
      <c r="E76" s="107" t="s">
        <v>185</v>
      </c>
      <c r="F76" s="108">
        <v>213</v>
      </c>
    </row>
    <row r="77" spans="1:6" ht="15.75" x14ac:dyDescent="0.25">
      <c r="A77" s="106" t="str">
        <f t="shared" si="2"/>
        <v>Delaware</v>
      </c>
      <c r="B77" s="106" t="str">
        <f t="shared" si="3"/>
        <v>Delaware County</v>
      </c>
      <c r="C77" s="107" t="s">
        <v>186</v>
      </c>
      <c r="D77" s="107" t="s">
        <v>108</v>
      </c>
      <c r="E77" s="107" t="s">
        <v>108</v>
      </c>
      <c r="F77" s="108">
        <f>SUM(F78:F82,F84,F87,F89,F90,F92,F94,F96:F100,F102,F104:F105)</f>
        <v>47980</v>
      </c>
    </row>
    <row r="78" spans="1:6" ht="15.75" x14ac:dyDescent="0.25">
      <c r="A78" s="106" t="str">
        <f t="shared" si="2"/>
        <v>Delaware</v>
      </c>
      <c r="B78" s="106" t="str">
        <f t="shared" si="3"/>
        <v>Town of Andes</v>
      </c>
      <c r="C78" s="107" t="s">
        <v>186</v>
      </c>
      <c r="D78" s="107" t="s">
        <v>187</v>
      </c>
      <c r="E78" s="107" t="s">
        <v>108</v>
      </c>
      <c r="F78" s="108">
        <v>1301</v>
      </c>
    </row>
    <row r="79" spans="1:6" ht="15.75" x14ac:dyDescent="0.25">
      <c r="A79" s="106" t="str">
        <f t="shared" si="2"/>
        <v>Delaware</v>
      </c>
      <c r="B79" s="106" t="str">
        <f t="shared" si="3"/>
        <v>Town of Bovina</v>
      </c>
      <c r="C79" s="107" t="s">
        <v>186</v>
      </c>
      <c r="D79" s="107" t="s">
        <v>188</v>
      </c>
      <c r="E79" s="107" t="s">
        <v>108</v>
      </c>
      <c r="F79" s="108">
        <v>633</v>
      </c>
    </row>
    <row r="80" spans="1:6" ht="15.75" x14ac:dyDescent="0.25">
      <c r="A80" s="106" t="str">
        <f t="shared" si="2"/>
        <v>Delaware</v>
      </c>
      <c r="B80" s="106" t="str">
        <f t="shared" si="3"/>
        <v>Town of Colchester</v>
      </c>
      <c r="C80" s="107" t="s">
        <v>186</v>
      </c>
      <c r="D80" s="107" t="s">
        <v>189</v>
      </c>
      <c r="E80" s="107" t="s">
        <v>108</v>
      </c>
      <c r="F80" s="108">
        <v>2077</v>
      </c>
    </row>
    <row r="81" spans="1:6" ht="15.75" x14ac:dyDescent="0.25">
      <c r="A81" s="106" t="str">
        <f t="shared" si="2"/>
        <v>Delaware</v>
      </c>
      <c r="B81" s="106" t="str">
        <f t="shared" si="3"/>
        <v>Town of Davenport</v>
      </c>
      <c r="C81" s="107" t="s">
        <v>186</v>
      </c>
      <c r="D81" s="107" t="s">
        <v>190</v>
      </c>
      <c r="E81" s="107" t="s">
        <v>108</v>
      </c>
      <c r="F81" s="108">
        <v>2965</v>
      </c>
    </row>
    <row r="82" spans="1:6" ht="15.75" x14ac:dyDescent="0.25">
      <c r="A82" s="106" t="str">
        <f t="shared" si="2"/>
        <v>Delaware</v>
      </c>
      <c r="B82" s="106" t="str">
        <f t="shared" si="3"/>
        <v>Town of Delhi</v>
      </c>
      <c r="C82" s="107" t="s">
        <v>186</v>
      </c>
      <c r="D82" s="107" t="s">
        <v>191</v>
      </c>
      <c r="E82" s="107" t="s">
        <v>108</v>
      </c>
      <c r="F82" s="108">
        <v>5117</v>
      </c>
    </row>
    <row r="83" spans="1:6" ht="15.75" x14ac:dyDescent="0.25">
      <c r="A83" s="106" t="str">
        <f t="shared" si="2"/>
        <v>Delaware</v>
      </c>
      <c r="B83" s="106" t="str">
        <f t="shared" si="3"/>
        <v>Village of Delhi</v>
      </c>
      <c r="C83" s="107" t="s">
        <v>186</v>
      </c>
      <c r="D83" s="107" t="s">
        <v>191</v>
      </c>
      <c r="E83" s="107" t="s">
        <v>192</v>
      </c>
      <c r="F83" s="108">
        <v>3087</v>
      </c>
    </row>
    <row r="84" spans="1:6" ht="15.75" x14ac:dyDescent="0.25">
      <c r="A84" s="106" t="str">
        <f t="shared" si="2"/>
        <v>Delaware</v>
      </c>
      <c r="B84" s="106" t="str">
        <f t="shared" si="3"/>
        <v>Town of Deposit</v>
      </c>
      <c r="C84" s="107" t="s">
        <v>186</v>
      </c>
      <c r="D84" s="107" t="s">
        <v>193</v>
      </c>
      <c r="E84" s="107" t="s">
        <v>108</v>
      </c>
      <c r="F84" s="108">
        <v>1712</v>
      </c>
    </row>
    <row r="85" spans="1:6" ht="15.75" x14ac:dyDescent="0.25">
      <c r="A85" s="106" t="str">
        <f t="shared" si="2"/>
        <v>Delaware</v>
      </c>
      <c r="B85" s="106" t="str">
        <f t="shared" si="3"/>
        <v>Village of Deposit</v>
      </c>
      <c r="C85" s="107" t="s">
        <v>186</v>
      </c>
      <c r="D85" s="107" t="s">
        <v>193</v>
      </c>
      <c r="E85" s="107" t="s">
        <v>194</v>
      </c>
      <c r="F85" s="108">
        <v>844</v>
      </c>
    </row>
    <row r="86" spans="1:6" ht="15.75" x14ac:dyDescent="0.25">
      <c r="A86" s="106" t="str">
        <f t="shared" si="2"/>
        <v>Delaware</v>
      </c>
      <c r="B86" s="106" t="str">
        <f t="shared" si="3"/>
        <v>Village of Fleischmanns</v>
      </c>
      <c r="C86" s="107" t="s">
        <v>186</v>
      </c>
      <c r="D86" s="107" t="s">
        <v>207</v>
      </c>
      <c r="E86" s="107" t="s">
        <v>195</v>
      </c>
      <c r="F86" s="108">
        <v>351</v>
      </c>
    </row>
    <row r="87" spans="1:6" ht="15.75" x14ac:dyDescent="0.25">
      <c r="A87" s="106" t="str">
        <f t="shared" si="2"/>
        <v>Delaware</v>
      </c>
      <c r="B87" s="106" t="str">
        <f t="shared" si="3"/>
        <v>Town of Franklin</v>
      </c>
      <c r="C87" s="107" t="s">
        <v>186</v>
      </c>
      <c r="D87" s="107" t="s">
        <v>196</v>
      </c>
      <c r="E87" s="107" t="s">
        <v>108</v>
      </c>
      <c r="F87" s="108">
        <v>2411</v>
      </c>
    </row>
    <row r="88" spans="1:6" ht="15.75" x14ac:dyDescent="0.25">
      <c r="A88" s="106" t="str">
        <f t="shared" si="2"/>
        <v>Delaware</v>
      </c>
      <c r="B88" s="106" t="str">
        <f t="shared" si="3"/>
        <v>Village of Franklin</v>
      </c>
      <c r="C88" s="107" t="s">
        <v>186</v>
      </c>
      <c r="D88" s="107" t="s">
        <v>196</v>
      </c>
      <c r="E88" s="107" t="s">
        <v>197</v>
      </c>
      <c r="F88" s="108">
        <v>374</v>
      </c>
    </row>
    <row r="89" spans="1:6" ht="15.75" x14ac:dyDescent="0.25">
      <c r="A89" s="106" t="str">
        <f t="shared" si="2"/>
        <v>Delaware</v>
      </c>
      <c r="B89" s="106" t="str">
        <f t="shared" si="3"/>
        <v>Town of Hamden</v>
      </c>
      <c r="C89" s="107" t="s">
        <v>186</v>
      </c>
      <c r="D89" s="107" t="s">
        <v>198</v>
      </c>
      <c r="E89" s="107" t="s">
        <v>108</v>
      </c>
      <c r="F89" s="108">
        <v>1323</v>
      </c>
    </row>
    <row r="90" spans="1:6" ht="15.75" x14ac:dyDescent="0.25">
      <c r="A90" s="106" t="str">
        <f t="shared" si="2"/>
        <v>Delaware</v>
      </c>
      <c r="B90" s="106" t="str">
        <f t="shared" si="3"/>
        <v>Town of Hancock</v>
      </c>
      <c r="C90" s="107" t="s">
        <v>186</v>
      </c>
      <c r="D90" s="107" t="s">
        <v>199</v>
      </c>
      <c r="E90" s="107" t="s">
        <v>108</v>
      </c>
      <c r="F90" s="108">
        <v>3224</v>
      </c>
    </row>
    <row r="91" spans="1:6" ht="15.75" x14ac:dyDescent="0.25">
      <c r="A91" s="106" t="str">
        <f t="shared" si="2"/>
        <v>Delaware</v>
      </c>
      <c r="B91" s="106" t="str">
        <f t="shared" si="3"/>
        <v>Village of Hancock</v>
      </c>
      <c r="C91" s="107" t="s">
        <v>186</v>
      </c>
      <c r="D91" s="107" t="s">
        <v>199</v>
      </c>
      <c r="E91" s="107" t="s">
        <v>200</v>
      </c>
      <c r="F91" s="108">
        <v>1031</v>
      </c>
    </row>
    <row r="92" spans="1:6" ht="15.75" x14ac:dyDescent="0.25">
      <c r="A92" s="106" t="str">
        <f t="shared" si="2"/>
        <v>Delaware</v>
      </c>
      <c r="B92" s="106" t="str">
        <f t="shared" si="3"/>
        <v>Town of Harpersfield</v>
      </c>
      <c r="C92" s="107" t="s">
        <v>186</v>
      </c>
      <c r="D92" s="107" t="s">
        <v>201</v>
      </c>
      <c r="E92" s="107" t="s">
        <v>108</v>
      </c>
      <c r="F92" s="108">
        <v>1577</v>
      </c>
    </row>
    <row r="93" spans="1:6" ht="15.75" x14ac:dyDescent="0.25">
      <c r="A93" s="106" t="str">
        <f t="shared" si="2"/>
        <v>Delaware</v>
      </c>
      <c r="B93" s="106" t="str">
        <f t="shared" si="3"/>
        <v>Village of Hobart</v>
      </c>
      <c r="C93" s="107" t="s">
        <v>186</v>
      </c>
      <c r="D93" s="107" t="s">
        <v>211</v>
      </c>
      <c r="E93" s="107" t="s">
        <v>202</v>
      </c>
      <c r="F93" s="108">
        <v>441</v>
      </c>
    </row>
    <row r="94" spans="1:6" ht="15.75" x14ac:dyDescent="0.25">
      <c r="A94" s="106" t="str">
        <f t="shared" si="2"/>
        <v>Delaware</v>
      </c>
      <c r="B94" s="106" t="str">
        <f t="shared" si="3"/>
        <v>Town of Kortright</v>
      </c>
      <c r="C94" s="107" t="s">
        <v>186</v>
      </c>
      <c r="D94" s="107" t="s">
        <v>203</v>
      </c>
      <c r="E94" s="107" t="s">
        <v>108</v>
      </c>
      <c r="F94" s="108">
        <v>1675</v>
      </c>
    </row>
    <row r="95" spans="1:6" ht="15.75" x14ac:dyDescent="0.25">
      <c r="A95" s="106" t="str">
        <f t="shared" si="2"/>
        <v>Delaware</v>
      </c>
      <c r="B95" s="106" t="str">
        <f t="shared" si="3"/>
        <v>Village of Margaretville</v>
      </c>
      <c r="C95" s="107" t="s">
        <v>186</v>
      </c>
      <c r="D95" s="107" t="s">
        <v>207</v>
      </c>
      <c r="E95" s="107" t="s">
        <v>204</v>
      </c>
      <c r="F95" s="108">
        <v>596</v>
      </c>
    </row>
    <row r="96" spans="1:6" ht="15.75" x14ac:dyDescent="0.25">
      <c r="A96" s="106" t="str">
        <f t="shared" si="2"/>
        <v>Delaware</v>
      </c>
      <c r="B96" s="106" t="str">
        <f t="shared" si="3"/>
        <v>Town of Masonville</v>
      </c>
      <c r="C96" s="107" t="s">
        <v>186</v>
      </c>
      <c r="D96" s="107" t="s">
        <v>205</v>
      </c>
      <c r="E96" s="107" t="s">
        <v>108</v>
      </c>
      <c r="F96" s="108">
        <v>1320</v>
      </c>
    </row>
    <row r="97" spans="1:6" ht="15.75" x14ac:dyDescent="0.25">
      <c r="A97" s="106" t="str">
        <f t="shared" si="2"/>
        <v>Delaware</v>
      </c>
      <c r="B97" s="106" t="str">
        <f t="shared" si="3"/>
        <v>Town of Meredith</v>
      </c>
      <c r="C97" s="107" t="s">
        <v>186</v>
      </c>
      <c r="D97" s="107" t="s">
        <v>206</v>
      </c>
      <c r="E97" s="107" t="s">
        <v>108</v>
      </c>
      <c r="F97" s="108">
        <v>1529</v>
      </c>
    </row>
    <row r="98" spans="1:6" ht="15.75" x14ac:dyDescent="0.25">
      <c r="A98" s="106" t="str">
        <f t="shared" si="2"/>
        <v>Delaware</v>
      </c>
      <c r="B98" s="106" t="str">
        <f t="shared" si="3"/>
        <v>Town of Middletown</v>
      </c>
      <c r="C98" s="107" t="s">
        <v>186</v>
      </c>
      <c r="D98" s="107" t="s">
        <v>207</v>
      </c>
      <c r="E98" s="107" t="s">
        <v>108</v>
      </c>
      <c r="F98" s="108">
        <v>3750</v>
      </c>
    </row>
    <row r="99" spans="1:6" ht="15.75" x14ac:dyDescent="0.25">
      <c r="A99" s="106" t="str">
        <f t="shared" si="2"/>
        <v>Delaware</v>
      </c>
      <c r="B99" s="106" t="str">
        <f t="shared" si="3"/>
        <v>Town of Roxbury</v>
      </c>
      <c r="C99" s="107" t="s">
        <v>186</v>
      </c>
      <c r="D99" s="107" t="s">
        <v>208</v>
      </c>
      <c r="E99" s="107" t="s">
        <v>108</v>
      </c>
      <c r="F99" s="108">
        <v>2502</v>
      </c>
    </row>
    <row r="100" spans="1:6" ht="15.75" x14ac:dyDescent="0.25">
      <c r="A100" s="106" t="str">
        <f t="shared" si="2"/>
        <v>Delaware</v>
      </c>
      <c r="B100" s="106" t="str">
        <f t="shared" si="3"/>
        <v>Town of Sidney</v>
      </c>
      <c r="C100" s="107" t="s">
        <v>186</v>
      </c>
      <c r="D100" s="107" t="s">
        <v>209</v>
      </c>
      <c r="E100" s="107" t="s">
        <v>108</v>
      </c>
      <c r="F100" s="108">
        <v>5774</v>
      </c>
    </row>
    <row r="101" spans="1:6" ht="15.75" x14ac:dyDescent="0.25">
      <c r="A101" s="106" t="str">
        <f t="shared" si="2"/>
        <v>Delaware</v>
      </c>
      <c r="B101" s="106" t="str">
        <f t="shared" si="3"/>
        <v>Village of Sidney</v>
      </c>
      <c r="C101" s="107" t="s">
        <v>186</v>
      </c>
      <c r="D101" s="107" t="s">
        <v>209</v>
      </c>
      <c r="E101" s="107" t="s">
        <v>210</v>
      </c>
      <c r="F101" s="108">
        <v>3900</v>
      </c>
    </row>
    <row r="102" spans="1:6" ht="15.75" x14ac:dyDescent="0.25">
      <c r="A102" s="106" t="str">
        <f t="shared" si="2"/>
        <v>Delaware</v>
      </c>
      <c r="B102" s="106" t="str">
        <f t="shared" si="3"/>
        <v>Town of Stamford</v>
      </c>
      <c r="C102" s="107" t="s">
        <v>186</v>
      </c>
      <c r="D102" s="107" t="s">
        <v>211</v>
      </c>
      <c r="E102" s="107" t="s">
        <v>108</v>
      </c>
      <c r="F102" s="108">
        <v>2267</v>
      </c>
    </row>
    <row r="103" spans="1:6" ht="15.75" x14ac:dyDescent="0.25">
      <c r="A103" s="106" t="str">
        <f t="shared" si="2"/>
        <v>Delaware</v>
      </c>
      <c r="B103" s="106" t="str">
        <f t="shared" si="3"/>
        <v>Village of Stamford</v>
      </c>
      <c r="C103" s="107" t="s">
        <v>186</v>
      </c>
      <c r="D103" s="107" t="s">
        <v>211</v>
      </c>
      <c r="E103" s="107" t="s">
        <v>212</v>
      </c>
      <c r="F103" s="108">
        <v>1119</v>
      </c>
    </row>
    <row r="104" spans="1:6" ht="15.75" x14ac:dyDescent="0.25">
      <c r="A104" s="106" t="str">
        <f t="shared" si="2"/>
        <v>Delaware</v>
      </c>
      <c r="B104" s="106" t="str">
        <f t="shared" si="3"/>
        <v>Town of Tompkins</v>
      </c>
      <c r="C104" s="107" t="s">
        <v>186</v>
      </c>
      <c r="D104" s="107" t="s">
        <v>213</v>
      </c>
      <c r="E104" s="107" t="s">
        <v>108</v>
      </c>
      <c r="F104" s="108">
        <v>1247</v>
      </c>
    </row>
    <row r="105" spans="1:6" ht="15.75" x14ac:dyDescent="0.25">
      <c r="A105" s="106" t="str">
        <f t="shared" si="2"/>
        <v>Delaware</v>
      </c>
      <c r="B105" s="106" t="str">
        <f t="shared" si="3"/>
        <v>Town of Walton</v>
      </c>
      <c r="C105" s="107" t="s">
        <v>186</v>
      </c>
      <c r="D105" s="107" t="s">
        <v>214</v>
      </c>
      <c r="E105" s="107" t="s">
        <v>108</v>
      </c>
      <c r="F105" s="108">
        <v>5576</v>
      </c>
    </row>
    <row r="106" spans="1:6" ht="15.75" x14ac:dyDescent="0.25">
      <c r="A106" s="106" t="str">
        <f t="shared" si="2"/>
        <v>Delaware</v>
      </c>
      <c r="B106" s="106" t="str">
        <f t="shared" si="3"/>
        <v>Village of Walton</v>
      </c>
      <c r="C106" s="107" t="s">
        <v>186</v>
      </c>
      <c r="D106" s="107" t="s">
        <v>214</v>
      </c>
      <c r="E106" s="107" t="s">
        <v>215</v>
      </c>
      <c r="F106" s="108">
        <v>3088</v>
      </c>
    </row>
    <row r="107" spans="1:6" ht="15.75" x14ac:dyDescent="0.25">
      <c r="A107" s="106" t="str">
        <f t="shared" si="2"/>
        <v>Schuyler</v>
      </c>
      <c r="B107" s="106" t="str">
        <f t="shared" si="3"/>
        <v>Schuyler County</v>
      </c>
      <c r="C107" s="107" t="s">
        <v>216</v>
      </c>
      <c r="D107" s="107" t="s">
        <v>108</v>
      </c>
      <c r="E107" s="107" t="s">
        <v>108</v>
      </c>
      <c r="F107" s="108">
        <v>6800</v>
      </c>
    </row>
    <row r="108" spans="1:6" ht="15.75" x14ac:dyDescent="0.25">
      <c r="A108" s="106" t="str">
        <f t="shared" si="2"/>
        <v>Schuyler</v>
      </c>
      <c r="B108" s="106" t="str">
        <f t="shared" si="3"/>
        <v>Village of Burdett</v>
      </c>
      <c r="C108" s="107" t="s">
        <v>216</v>
      </c>
      <c r="D108" s="107" t="s">
        <v>221</v>
      </c>
      <c r="E108" s="107" t="s">
        <v>217</v>
      </c>
      <c r="F108" s="108">
        <v>340</v>
      </c>
    </row>
    <row r="109" spans="1:6" ht="15.75" x14ac:dyDescent="0.25">
      <c r="A109" s="106" t="str">
        <f t="shared" si="2"/>
        <v>Schuyler</v>
      </c>
      <c r="B109" s="106" t="str">
        <f t="shared" si="3"/>
        <v>Town of Catharine</v>
      </c>
      <c r="C109" s="107" t="s">
        <v>216</v>
      </c>
      <c r="D109" s="107" t="s">
        <v>218</v>
      </c>
      <c r="E109" s="107" t="s">
        <v>108</v>
      </c>
      <c r="F109" s="108">
        <v>1762</v>
      </c>
    </row>
    <row r="110" spans="1:6" ht="15.75" x14ac:dyDescent="0.25">
      <c r="A110" s="106" t="str">
        <f t="shared" si="2"/>
        <v>Schuyler</v>
      </c>
      <c r="B110" s="106" t="str">
        <f t="shared" si="3"/>
        <v>Town of Cayuta</v>
      </c>
      <c r="C110" s="107" t="s">
        <v>216</v>
      </c>
      <c r="D110" s="107" t="s">
        <v>219</v>
      </c>
      <c r="E110" s="107" t="s">
        <v>108</v>
      </c>
      <c r="F110" s="108">
        <v>556</v>
      </c>
    </row>
    <row r="111" spans="1:6" ht="15.75" x14ac:dyDescent="0.25">
      <c r="A111" s="106" t="str">
        <f t="shared" si="2"/>
        <v>Schuyler</v>
      </c>
      <c r="B111" s="106" t="str">
        <f t="shared" si="3"/>
        <v>Town of Dix</v>
      </c>
      <c r="C111" s="107" t="s">
        <v>216</v>
      </c>
      <c r="D111" s="107" t="s">
        <v>220</v>
      </c>
      <c r="E111" s="107" t="s">
        <v>108</v>
      </c>
      <c r="F111" s="108">
        <v>3864</v>
      </c>
    </row>
    <row r="112" spans="1:6" ht="15.75" x14ac:dyDescent="0.25">
      <c r="A112" s="106" t="str">
        <f t="shared" si="2"/>
        <v>Schuyler</v>
      </c>
      <c r="B112" s="106" t="str">
        <f t="shared" si="3"/>
        <v>Town of Hector</v>
      </c>
      <c r="C112" s="107" t="s">
        <v>216</v>
      </c>
      <c r="D112" s="107" t="s">
        <v>221</v>
      </c>
      <c r="E112" s="107" t="s">
        <v>108</v>
      </c>
      <c r="F112" s="108">
        <v>4940</v>
      </c>
    </row>
    <row r="113" spans="1:6" ht="15.75" x14ac:dyDescent="0.25">
      <c r="A113" s="106" t="str">
        <f t="shared" si="2"/>
        <v>Schuyler</v>
      </c>
      <c r="B113" s="106" t="str">
        <f t="shared" si="3"/>
        <v>Village of Montour Falls</v>
      </c>
      <c r="C113" s="107" t="s">
        <v>216</v>
      </c>
      <c r="D113" s="107" t="s">
        <v>223</v>
      </c>
      <c r="E113" s="107" t="s">
        <v>222</v>
      </c>
      <c r="F113" s="108">
        <v>1711</v>
      </c>
    </row>
    <row r="114" spans="1:6" ht="15.75" x14ac:dyDescent="0.25">
      <c r="A114" s="106" t="str">
        <f t="shared" si="2"/>
        <v>Schuyler</v>
      </c>
      <c r="B114" s="106" t="str">
        <f t="shared" si="3"/>
        <v>Town of Montour</v>
      </c>
      <c r="C114" s="107" t="s">
        <v>216</v>
      </c>
      <c r="D114" s="107" t="s">
        <v>223</v>
      </c>
      <c r="E114" s="107" t="s">
        <v>108</v>
      </c>
      <c r="F114" s="108">
        <v>2308</v>
      </c>
    </row>
    <row r="115" spans="1:6" ht="15.75" x14ac:dyDescent="0.25">
      <c r="A115" s="106" t="str">
        <f t="shared" si="2"/>
        <v>Schuyler</v>
      </c>
      <c r="B115" s="106" t="str">
        <f t="shared" si="3"/>
        <v>Village of Odessa</v>
      </c>
      <c r="C115" s="107" t="s">
        <v>216</v>
      </c>
      <c r="D115" s="107" t="s">
        <v>218</v>
      </c>
      <c r="E115" s="107" t="s">
        <v>224</v>
      </c>
      <c r="F115" s="108">
        <v>591</v>
      </c>
    </row>
    <row r="116" spans="1:6" ht="15.75" x14ac:dyDescent="0.25">
      <c r="A116" s="106" t="str">
        <f t="shared" si="2"/>
        <v>Schuyler</v>
      </c>
      <c r="B116" s="106" t="str">
        <f t="shared" si="3"/>
        <v>Town of Orange</v>
      </c>
      <c r="C116" s="107" t="s">
        <v>216</v>
      </c>
      <c r="D116" s="107" t="s">
        <v>225</v>
      </c>
      <c r="E116" s="107" t="s">
        <v>108</v>
      </c>
      <c r="F116" s="108">
        <v>1609</v>
      </c>
    </row>
    <row r="117" spans="1:6" ht="15.75" x14ac:dyDescent="0.25">
      <c r="A117" s="106" t="str">
        <f t="shared" si="2"/>
        <v>Schuyler</v>
      </c>
      <c r="B117" s="106" t="str">
        <f t="shared" si="3"/>
        <v>Town of Reading</v>
      </c>
      <c r="C117" s="107" t="s">
        <v>216</v>
      </c>
      <c r="D117" s="107" t="s">
        <v>226</v>
      </c>
      <c r="E117" s="107" t="s">
        <v>108</v>
      </c>
      <c r="F117" s="108">
        <v>1707</v>
      </c>
    </row>
    <row r="118" spans="1:6" ht="15.75" x14ac:dyDescent="0.25">
      <c r="A118" s="106" t="str">
        <f t="shared" si="2"/>
        <v>Schuyler</v>
      </c>
      <c r="B118" s="106" t="str">
        <f t="shared" si="3"/>
        <v>Town of Tyrone</v>
      </c>
      <c r="C118" s="107" t="s">
        <v>216</v>
      </c>
      <c r="D118" s="107" t="s">
        <v>227</v>
      </c>
      <c r="E118" s="107" t="s">
        <v>108</v>
      </c>
      <c r="F118" s="108">
        <v>1597</v>
      </c>
    </row>
    <row r="119" spans="1:6" ht="15.75" x14ac:dyDescent="0.25">
      <c r="A119" s="106" t="str">
        <f t="shared" si="2"/>
        <v>Schuyler</v>
      </c>
      <c r="B119" s="106" t="str">
        <f t="shared" si="3"/>
        <v>Village of Watkins Glen</v>
      </c>
      <c r="C119" s="107" t="s">
        <v>216</v>
      </c>
      <c r="D119" s="107" t="s">
        <v>312</v>
      </c>
      <c r="E119" s="107" t="s">
        <v>228</v>
      </c>
      <c r="F119" s="108">
        <v>1859</v>
      </c>
    </row>
    <row r="120" spans="1:6" ht="15.75" x14ac:dyDescent="0.25">
      <c r="A120" s="106" t="str">
        <f t="shared" si="2"/>
        <v>Steuben</v>
      </c>
      <c r="B120" s="106" t="str">
        <f t="shared" si="3"/>
        <v>Steuben County</v>
      </c>
      <c r="C120" s="107" t="s">
        <v>229</v>
      </c>
      <c r="D120" s="107" t="s">
        <v>108</v>
      </c>
      <c r="E120" s="107" t="s">
        <v>108</v>
      </c>
      <c r="F120" s="108">
        <v>98990</v>
      </c>
    </row>
    <row r="121" spans="1:6" ht="15.75" x14ac:dyDescent="0.25">
      <c r="A121" s="106" t="str">
        <f t="shared" si="2"/>
        <v>Steuben</v>
      </c>
      <c r="B121" s="106" t="str">
        <f t="shared" si="3"/>
        <v>Town of Addison</v>
      </c>
      <c r="C121" s="107" t="s">
        <v>229</v>
      </c>
      <c r="D121" s="107" t="s">
        <v>230</v>
      </c>
      <c r="E121" s="107" t="s">
        <v>108</v>
      </c>
      <c r="F121" s="108">
        <v>2595</v>
      </c>
    </row>
    <row r="122" spans="1:6" ht="15.75" x14ac:dyDescent="0.25">
      <c r="A122" s="106" t="str">
        <f t="shared" si="2"/>
        <v>Steuben</v>
      </c>
      <c r="B122" s="106" t="str">
        <f t="shared" si="3"/>
        <v>Village of Addison</v>
      </c>
      <c r="C122" s="107" t="s">
        <v>229</v>
      </c>
      <c r="D122" s="107" t="s">
        <v>230</v>
      </c>
      <c r="E122" s="107" t="s">
        <v>231</v>
      </c>
      <c r="F122" s="108">
        <v>1763</v>
      </c>
    </row>
    <row r="123" spans="1:6" ht="15.75" x14ac:dyDescent="0.25">
      <c r="A123" s="106" t="str">
        <f t="shared" si="2"/>
        <v>Steuben</v>
      </c>
      <c r="B123" s="106" t="str">
        <f t="shared" si="3"/>
        <v>Village of Almond</v>
      </c>
      <c r="C123" s="107" t="s">
        <v>229</v>
      </c>
      <c r="D123" s="107" t="s">
        <v>313</v>
      </c>
      <c r="E123" s="107" t="s">
        <v>232</v>
      </c>
      <c r="F123" s="108">
        <v>51</v>
      </c>
    </row>
    <row r="124" spans="1:6" ht="15.75" x14ac:dyDescent="0.25">
      <c r="A124" s="106" t="str">
        <f t="shared" si="2"/>
        <v>Steuben</v>
      </c>
      <c r="B124" s="106" t="str">
        <f t="shared" si="3"/>
        <v>Village of Arkport</v>
      </c>
      <c r="C124" s="107" t="s">
        <v>229</v>
      </c>
      <c r="D124" s="107" t="s">
        <v>313</v>
      </c>
      <c r="E124" s="107" t="s">
        <v>233</v>
      </c>
      <c r="F124" s="108">
        <v>844</v>
      </c>
    </row>
    <row r="125" spans="1:6" ht="15.75" x14ac:dyDescent="0.25">
      <c r="A125" s="106" t="str">
        <f t="shared" si="2"/>
        <v>Steuben</v>
      </c>
      <c r="B125" s="106" t="str">
        <f t="shared" si="3"/>
        <v>Town of Avoca</v>
      </c>
      <c r="C125" s="107" t="s">
        <v>229</v>
      </c>
      <c r="D125" s="107" t="s">
        <v>234</v>
      </c>
      <c r="E125" s="107" t="s">
        <v>108</v>
      </c>
      <c r="F125" s="108">
        <v>2264</v>
      </c>
    </row>
    <row r="126" spans="1:6" ht="15.75" x14ac:dyDescent="0.25">
      <c r="A126" s="106" t="str">
        <f t="shared" si="2"/>
        <v>Steuben</v>
      </c>
      <c r="B126" s="106" t="str">
        <f t="shared" si="3"/>
        <v>Village of Avoca</v>
      </c>
      <c r="C126" s="107" t="s">
        <v>229</v>
      </c>
      <c r="D126" s="107" t="s">
        <v>234</v>
      </c>
      <c r="E126" s="107" t="s">
        <v>235</v>
      </c>
      <c r="F126" s="108">
        <v>946</v>
      </c>
    </row>
    <row r="127" spans="1:6" ht="15.75" x14ac:dyDescent="0.25">
      <c r="A127" s="106" t="str">
        <f t="shared" si="2"/>
        <v>Steuben</v>
      </c>
      <c r="B127" s="106" t="str">
        <f t="shared" si="3"/>
        <v>Town of Bath</v>
      </c>
      <c r="C127" s="107" t="s">
        <v>229</v>
      </c>
      <c r="D127" s="107" t="s">
        <v>236</v>
      </c>
      <c r="E127" s="107" t="s">
        <v>108</v>
      </c>
      <c r="F127" s="108">
        <v>12379</v>
      </c>
    </row>
    <row r="128" spans="1:6" ht="15.75" x14ac:dyDescent="0.25">
      <c r="A128" s="106" t="str">
        <f t="shared" si="2"/>
        <v>Steuben</v>
      </c>
      <c r="B128" s="106" t="str">
        <f t="shared" si="3"/>
        <v>Village of Bath</v>
      </c>
      <c r="C128" s="107" t="s">
        <v>229</v>
      </c>
      <c r="D128" s="107" t="s">
        <v>236</v>
      </c>
      <c r="E128" s="107" t="s">
        <v>237</v>
      </c>
      <c r="F128" s="108">
        <v>5786</v>
      </c>
    </row>
    <row r="129" spans="1:6" ht="15.75" x14ac:dyDescent="0.25">
      <c r="A129" s="106" t="str">
        <f t="shared" si="2"/>
        <v>Steuben</v>
      </c>
      <c r="B129" s="106" t="str">
        <f t="shared" si="3"/>
        <v>Town of Bradford</v>
      </c>
      <c r="C129" s="107" t="s">
        <v>229</v>
      </c>
      <c r="D129" s="107" t="s">
        <v>238</v>
      </c>
      <c r="E129" s="107" t="s">
        <v>108</v>
      </c>
      <c r="F129" s="108">
        <v>855</v>
      </c>
    </row>
    <row r="130" spans="1:6" ht="15.75" x14ac:dyDescent="0.25">
      <c r="A130" s="106" t="str">
        <f t="shared" si="2"/>
        <v>Steuben</v>
      </c>
      <c r="B130" s="106" t="str">
        <f t="shared" si="3"/>
        <v>Town of Cameron</v>
      </c>
      <c r="C130" s="107" t="s">
        <v>229</v>
      </c>
      <c r="D130" s="107" t="s">
        <v>239</v>
      </c>
      <c r="E130" s="107" t="s">
        <v>108</v>
      </c>
      <c r="F130" s="108">
        <v>945</v>
      </c>
    </row>
    <row r="131" spans="1:6" ht="15.75" x14ac:dyDescent="0.25">
      <c r="A131" s="106" t="str">
        <f t="shared" ref="A131:A194" si="4">LEFT(C131,LEN(C131)-7)</f>
        <v>Steuben</v>
      </c>
      <c r="B131" s="106" t="str">
        <f t="shared" ref="B131:B194" si="5">IF(D131="",C131,IF(E131="",D131,E131))</f>
        <v>Town of Campbell</v>
      </c>
      <c r="C131" s="107" t="s">
        <v>229</v>
      </c>
      <c r="D131" s="107" t="s">
        <v>240</v>
      </c>
      <c r="E131" s="107" t="s">
        <v>108</v>
      </c>
      <c r="F131" s="108">
        <v>3406</v>
      </c>
    </row>
    <row r="132" spans="1:6" ht="15.75" x14ac:dyDescent="0.25">
      <c r="A132" s="106" t="str">
        <f t="shared" si="4"/>
        <v>Steuben</v>
      </c>
      <c r="B132" s="106" t="str">
        <f t="shared" si="5"/>
        <v>Town of Canisteo</v>
      </c>
      <c r="C132" s="107" t="s">
        <v>229</v>
      </c>
      <c r="D132" s="107" t="s">
        <v>241</v>
      </c>
      <c r="E132" s="107" t="s">
        <v>108</v>
      </c>
      <c r="F132" s="108">
        <v>3391</v>
      </c>
    </row>
    <row r="133" spans="1:6" ht="15.75" x14ac:dyDescent="0.25">
      <c r="A133" s="106" t="str">
        <f t="shared" si="4"/>
        <v>Steuben</v>
      </c>
      <c r="B133" s="106" t="str">
        <f t="shared" si="5"/>
        <v>Village of Canisteo</v>
      </c>
      <c r="C133" s="107" t="s">
        <v>229</v>
      </c>
      <c r="D133" s="107" t="s">
        <v>241</v>
      </c>
      <c r="E133" s="107" t="s">
        <v>242</v>
      </c>
      <c r="F133" s="108">
        <v>2270</v>
      </c>
    </row>
    <row r="134" spans="1:6" ht="15.75" x14ac:dyDescent="0.25">
      <c r="A134" s="106" t="str">
        <f t="shared" si="4"/>
        <v>Steuben</v>
      </c>
      <c r="B134" s="106" t="str">
        <f t="shared" si="5"/>
        <v>Town of Caton</v>
      </c>
      <c r="C134" s="107" t="s">
        <v>229</v>
      </c>
      <c r="D134" s="107" t="s">
        <v>243</v>
      </c>
      <c r="E134" s="107" t="s">
        <v>108</v>
      </c>
      <c r="F134" s="108">
        <v>2179</v>
      </c>
    </row>
    <row r="135" spans="1:6" ht="15.75" x14ac:dyDescent="0.25">
      <c r="A135" s="106" t="str">
        <f t="shared" si="4"/>
        <v>Steuben</v>
      </c>
      <c r="B135" s="106" t="str">
        <f t="shared" si="5"/>
        <v>Town of Cohocton</v>
      </c>
      <c r="C135" s="107" t="s">
        <v>229</v>
      </c>
      <c r="D135" s="107" t="s">
        <v>244</v>
      </c>
      <c r="E135" s="107" t="s">
        <v>108</v>
      </c>
      <c r="F135" s="108">
        <v>2561</v>
      </c>
    </row>
    <row r="136" spans="1:6" ht="15.75" x14ac:dyDescent="0.25">
      <c r="A136" s="106" t="str">
        <f t="shared" si="4"/>
        <v>Steuben</v>
      </c>
      <c r="B136" s="106" t="str">
        <f t="shared" si="5"/>
        <v>Village of Cohocton</v>
      </c>
      <c r="C136" s="107" t="s">
        <v>229</v>
      </c>
      <c r="D136" s="107" t="s">
        <v>244</v>
      </c>
      <c r="E136" s="107" t="s">
        <v>245</v>
      </c>
      <c r="F136" s="108">
        <v>838</v>
      </c>
    </row>
    <row r="137" spans="1:6" ht="15.75" x14ac:dyDescent="0.25">
      <c r="A137" s="106" t="str">
        <f t="shared" si="4"/>
        <v>Steuben</v>
      </c>
      <c r="B137" s="106" t="str">
        <f t="shared" si="5"/>
        <v>City of Corning</v>
      </c>
      <c r="C137" s="107" t="s">
        <v>229</v>
      </c>
      <c r="D137" s="107" t="s">
        <v>246</v>
      </c>
      <c r="E137" s="107" t="s">
        <v>108</v>
      </c>
      <c r="F137" s="108">
        <v>11183</v>
      </c>
    </row>
    <row r="138" spans="1:6" ht="15.75" x14ac:dyDescent="0.25">
      <c r="A138" s="106" t="str">
        <f t="shared" si="4"/>
        <v>Steuben</v>
      </c>
      <c r="B138" s="106" t="str">
        <f t="shared" si="5"/>
        <v>Town of Corning</v>
      </c>
      <c r="C138" s="107" t="s">
        <v>229</v>
      </c>
      <c r="D138" s="107" t="s">
        <v>247</v>
      </c>
      <c r="E138" s="107" t="s">
        <v>108</v>
      </c>
      <c r="F138" s="108">
        <v>6270</v>
      </c>
    </row>
    <row r="139" spans="1:6" ht="15.75" x14ac:dyDescent="0.25">
      <c r="A139" s="106" t="str">
        <f t="shared" si="4"/>
        <v>Steuben</v>
      </c>
      <c r="B139" s="106" t="str">
        <f t="shared" si="5"/>
        <v>Town of Dansville</v>
      </c>
      <c r="C139" s="107" t="s">
        <v>229</v>
      </c>
      <c r="D139" s="107" t="s">
        <v>248</v>
      </c>
      <c r="E139" s="107" t="s">
        <v>108</v>
      </c>
      <c r="F139" s="108">
        <v>1842</v>
      </c>
    </row>
    <row r="140" spans="1:6" ht="15.75" x14ac:dyDescent="0.25">
      <c r="A140" s="106" t="str">
        <f t="shared" si="4"/>
        <v>Steuben</v>
      </c>
      <c r="B140" s="106" t="str">
        <f t="shared" si="5"/>
        <v>Town of Erwin</v>
      </c>
      <c r="C140" s="107" t="s">
        <v>229</v>
      </c>
      <c r="D140" s="107" t="s">
        <v>249</v>
      </c>
      <c r="E140" s="107" t="s">
        <v>108</v>
      </c>
      <c r="F140" s="108">
        <v>8037</v>
      </c>
    </row>
    <row r="141" spans="1:6" ht="15.75" x14ac:dyDescent="0.25">
      <c r="A141" s="106" t="str">
        <f t="shared" si="4"/>
        <v>Steuben</v>
      </c>
      <c r="B141" s="106" t="str">
        <f t="shared" si="5"/>
        <v>Town of Fremont</v>
      </c>
      <c r="C141" s="107" t="s">
        <v>229</v>
      </c>
      <c r="D141" s="107" t="s">
        <v>250</v>
      </c>
      <c r="E141" s="107" t="s">
        <v>108</v>
      </c>
      <c r="F141" s="108">
        <v>1008</v>
      </c>
    </row>
    <row r="142" spans="1:6" ht="15.75" x14ac:dyDescent="0.25">
      <c r="A142" s="106" t="str">
        <f t="shared" si="4"/>
        <v>Steuben</v>
      </c>
      <c r="B142" s="106" t="str">
        <f t="shared" si="5"/>
        <v>Town of Greenwood</v>
      </c>
      <c r="C142" s="107" t="s">
        <v>229</v>
      </c>
      <c r="D142" s="107" t="s">
        <v>251</v>
      </c>
      <c r="E142" s="107" t="s">
        <v>108</v>
      </c>
      <c r="F142" s="108">
        <v>801</v>
      </c>
    </row>
    <row r="143" spans="1:6" ht="15.75" x14ac:dyDescent="0.25">
      <c r="A143" s="106" t="str">
        <f t="shared" si="4"/>
        <v>Steuben</v>
      </c>
      <c r="B143" s="106" t="str">
        <f t="shared" si="5"/>
        <v>Village of Hammondsport</v>
      </c>
      <c r="C143" s="107" t="s">
        <v>229</v>
      </c>
      <c r="D143" s="107" t="s">
        <v>271</v>
      </c>
      <c r="E143" s="107" t="s">
        <v>252</v>
      </c>
      <c r="F143" s="108">
        <v>661</v>
      </c>
    </row>
    <row r="144" spans="1:6" ht="15.75" x14ac:dyDescent="0.25">
      <c r="A144" s="106" t="str">
        <f t="shared" si="4"/>
        <v>Steuben</v>
      </c>
      <c r="B144" s="106" t="str">
        <f t="shared" si="5"/>
        <v>Town of Hartsville</v>
      </c>
      <c r="C144" s="107" t="s">
        <v>229</v>
      </c>
      <c r="D144" s="107" t="s">
        <v>253</v>
      </c>
      <c r="E144" s="107" t="s">
        <v>108</v>
      </c>
      <c r="F144" s="108">
        <v>609</v>
      </c>
    </row>
    <row r="145" spans="1:6" ht="15.75" x14ac:dyDescent="0.25">
      <c r="A145" s="106" t="str">
        <f t="shared" si="4"/>
        <v>Steuben</v>
      </c>
      <c r="B145" s="106" t="str">
        <f t="shared" si="5"/>
        <v>Town of Hornby</v>
      </c>
      <c r="C145" s="107" t="s">
        <v>229</v>
      </c>
      <c r="D145" s="107" t="s">
        <v>254</v>
      </c>
      <c r="E145" s="107" t="s">
        <v>108</v>
      </c>
      <c r="F145" s="108">
        <v>1706</v>
      </c>
    </row>
    <row r="146" spans="1:6" ht="15.75" x14ac:dyDescent="0.25">
      <c r="A146" s="106" t="str">
        <f t="shared" si="4"/>
        <v>Steuben</v>
      </c>
      <c r="B146" s="106" t="str">
        <f t="shared" si="5"/>
        <v>City of Hornell</v>
      </c>
      <c r="C146" s="107" t="s">
        <v>229</v>
      </c>
      <c r="D146" s="107" t="s">
        <v>255</v>
      </c>
      <c r="E146" s="107" t="s">
        <v>108</v>
      </c>
      <c r="F146" s="108">
        <v>8563</v>
      </c>
    </row>
    <row r="147" spans="1:6" ht="15.75" x14ac:dyDescent="0.25">
      <c r="A147" s="106" t="str">
        <f t="shared" si="4"/>
        <v>Steuben</v>
      </c>
      <c r="B147" s="106" t="str">
        <f t="shared" si="5"/>
        <v>Town of Hornesllsville</v>
      </c>
      <c r="C147" s="107" t="s">
        <v>229</v>
      </c>
      <c r="D147" s="107" t="s">
        <v>256</v>
      </c>
      <c r="E147" s="107" t="s">
        <v>108</v>
      </c>
      <c r="F147" s="108">
        <v>4151</v>
      </c>
    </row>
    <row r="148" spans="1:6" ht="15.75" x14ac:dyDescent="0.25">
      <c r="A148" s="106" t="str">
        <f t="shared" si="4"/>
        <v>Steuben</v>
      </c>
      <c r="B148" s="106" t="str">
        <f t="shared" si="5"/>
        <v>Town of Howard</v>
      </c>
      <c r="C148" s="107" t="s">
        <v>229</v>
      </c>
      <c r="D148" s="107" t="s">
        <v>257</v>
      </c>
      <c r="E148" s="107" t="s">
        <v>108</v>
      </c>
      <c r="F148" s="108">
        <v>1467</v>
      </c>
    </row>
    <row r="149" spans="1:6" ht="15.75" x14ac:dyDescent="0.25">
      <c r="A149" s="106" t="str">
        <f t="shared" si="4"/>
        <v>Steuben</v>
      </c>
      <c r="B149" s="106" t="str">
        <f t="shared" si="5"/>
        <v>Town of Jasper</v>
      </c>
      <c r="C149" s="107" t="s">
        <v>229</v>
      </c>
      <c r="D149" s="107" t="s">
        <v>258</v>
      </c>
      <c r="E149" s="107" t="s">
        <v>108</v>
      </c>
      <c r="F149" s="108">
        <v>1424</v>
      </c>
    </row>
    <row r="150" spans="1:6" ht="15.75" x14ac:dyDescent="0.25">
      <c r="A150" s="106" t="str">
        <f t="shared" si="4"/>
        <v>Steuben</v>
      </c>
      <c r="B150" s="106" t="str">
        <f t="shared" si="5"/>
        <v>Town of Lindley</v>
      </c>
      <c r="C150" s="107" t="s">
        <v>229</v>
      </c>
      <c r="D150" s="107" t="s">
        <v>259</v>
      </c>
      <c r="E150" s="107" t="s">
        <v>108</v>
      </c>
      <c r="F150" s="108">
        <v>1967</v>
      </c>
    </row>
    <row r="151" spans="1:6" ht="15.75" x14ac:dyDescent="0.25">
      <c r="A151" s="106" t="str">
        <f t="shared" si="4"/>
        <v>Steuben</v>
      </c>
      <c r="B151" s="106" t="str">
        <f t="shared" si="5"/>
        <v>Village of North Hornell</v>
      </c>
      <c r="C151" s="107" t="s">
        <v>229</v>
      </c>
      <c r="D151" s="107" t="s">
        <v>313</v>
      </c>
      <c r="E151" s="107" t="s">
        <v>260</v>
      </c>
      <c r="F151" s="108">
        <v>778</v>
      </c>
    </row>
    <row r="152" spans="1:6" ht="15.75" x14ac:dyDescent="0.25">
      <c r="A152" s="106" t="str">
        <f t="shared" si="4"/>
        <v>Steuben</v>
      </c>
      <c r="B152" s="106" t="str">
        <f t="shared" si="5"/>
        <v>Village of Painted Post</v>
      </c>
      <c r="C152" s="107" t="s">
        <v>229</v>
      </c>
      <c r="D152" s="107" t="s">
        <v>249</v>
      </c>
      <c r="E152" s="107" t="s">
        <v>261</v>
      </c>
      <c r="F152" s="108">
        <v>1809</v>
      </c>
    </row>
    <row r="153" spans="1:6" ht="15.75" x14ac:dyDescent="0.25">
      <c r="A153" s="106" t="str">
        <f t="shared" si="4"/>
        <v>Steuben</v>
      </c>
      <c r="B153" s="106" t="str">
        <f t="shared" si="5"/>
        <v>Town of Prattsburgh</v>
      </c>
      <c r="C153" s="107" t="s">
        <v>229</v>
      </c>
      <c r="D153" s="107" t="s">
        <v>262</v>
      </c>
      <c r="E153" s="107" t="s">
        <v>108</v>
      </c>
      <c r="F153" s="108">
        <v>2085</v>
      </c>
    </row>
    <row r="154" spans="1:6" ht="15.75" x14ac:dyDescent="0.25">
      <c r="A154" s="106" t="str">
        <f t="shared" si="4"/>
        <v>Steuben</v>
      </c>
      <c r="B154" s="106" t="str">
        <f t="shared" si="5"/>
        <v>Town of Pulteney</v>
      </c>
      <c r="C154" s="107" t="s">
        <v>229</v>
      </c>
      <c r="D154" s="107" t="s">
        <v>263</v>
      </c>
      <c r="E154" s="107" t="s">
        <v>108</v>
      </c>
      <c r="F154" s="108">
        <v>1285</v>
      </c>
    </row>
    <row r="155" spans="1:6" ht="15.75" x14ac:dyDescent="0.25">
      <c r="A155" s="106" t="str">
        <f t="shared" si="4"/>
        <v>Steuben</v>
      </c>
      <c r="B155" s="106" t="str">
        <f t="shared" si="5"/>
        <v>Town of Rathbone</v>
      </c>
      <c r="C155" s="107" t="s">
        <v>229</v>
      </c>
      <c r="D155" s="107" t="s">
        <v>264</v>
      </c>
      <c r="E155" s="107" t="s">
        <v>108</v>
      </c>
      <c r="F155" s="108">
        <v>1126</v>
      </c>
    </row>
    <row r="156" spans="1:6" ht="15.75" x14ac:dyDescent="0.25">
      <c r="A156" s="106" t="str">
        <f t="shared" si="4"/>
        <v>Steuben</v>
      </c>
      <c r="B156" s="106" t="str">
        <f t="shared" si="5"/>
        <v>Village of Riverside</v>
      </c>
      <c r="C156" s="107" t="s">
        <v>229</v>
      </c>
      <c r="D156" s="107" t="s">
        <v>247</v>
      </c>
      <c r="E156" s="107" t="s">
        <v>265</v>
      </c>
      <c r="F156" s="108">
        <v>497</v>
      </c>
    </row>
    <row r="157" spans="1:6" ht="15.75" x14ac:dyDescent="0.25">
      <c r="A157" s="106" t="str">
        <f t="shared" si="4"/>
        <v>Steuben</v>
      </c>
      <c r="B157" s="106" t="str">
        <f t="shared" si="5"/>
        <v>Village of Savona</v>
      </c>
      <c r="C157" s="107" t="s">
        <v>229</v>
      </c>
      <c r="D157" s="107" t="s">
        <v>236</v>
      </c>
      <c r="E157" s="107" t="s">
        <v>266</v>
      </c>
      <c r="F157" s="108">
        <v>827</v>
      </c>
    </row>
    <row r="158" spans="1:6" ht="15.75" x14ac:dyDescent="0.25">
      <c r="A158" s="106" t="str">
        <f t="shared" si="4"/>
        <v>Steuben</v>
      </c>
      <c r="B158" s="106" t="str">
        <f t="shared" si="5"/>
        <v>Village of South Corning</v>
      </c>
      <c r="C158" s="107" t="s">
        <v>229</v>
      </c>
      <c r="D158" s="107" t="s">
        <v>247</v>
      </c>
      <c r="E158" s="107" t="s">
        <v>267</v>
      </c>
      <c r="F158" s="108">
        <v>1145</v>
      </c>
    </row>
    <row r="159" spans="1:6" ht="15.75" x14ac:dyDescent="0.25">
      <c r="A159" s="106" t="str">
        <f t="shared" si="4"/>
        <v>Steuben</v>
      </c>
      <c r="B159" s="106" t="str">
        <f t="shared" si="5"/>
        <v>Town of Thurston</v>
      </c>
      <c r="C159" s="107" t="s">
        <v>229</v>
      </c>
      <c r="D159" s="107" t="s">
        <v>268</v>
      </c>
      <c r="E159" s="107" t="s">
        <v>108</v>
      </c>
      <c r="F159" s="108">
        <v>1350</v>
      </c>
    </row>
    <row r="160" spans="1:6" ht="15.75" x14ac:dyDescent="0.25">
      <c r="A160" s="106" t="str">
        <f t="shared" si="4"/>
        <v>Steuben</v>
      </c>
      <c r="B160" s="106" t="str">
        <f t="shared" si="5"/>
        <v>Town of Troupsburg</v>
      </c>
      <c r="C160" s="107" t="s">
        <v>229</v>
      </c>
      <c r="D160" s="107" t="s">
        <v>269</v>
      </c>
      <c r="E160" s="107" t="s">
        <v>108</v>
      </c>
      <c r="F160" s="108">
        <v>1291</v>
      </c>
    </row>
    <row r="161" spans="1:6" ht="15.75" x14ac:dyDescent="0.25">
      <c r="A161" s="106" t="str">
        <f t="shared" si="4"/>
        <v>Steuben</v>
      </c>
      <c r="B161" s="106" t="str">
        <f t="shared" si="5"/>
        <v>Town of Tuscarora</v>
      </c>
      <c r="C161" s="107" t="s">
        <v>229</v>
      </c>
      <c r="D161" s="107" t="s">
        <v>270</v>
      </c>
      <c r="E161" s="107" t="s">
        <v>108</v>
      </c>
      <c r="F161" s="108">
        <v>1473</v>
      </c>
    </row>
    <row r="162" spans="1:6" ht="15.75" x14ac:dyDescent="0.25">
      <c r="A162" s="106" t="str">
        <f t="shared" si="4"/>
        <v>Steuben</v>
      </c>
      <c r="B162" s="106" t="str">
        <f t="shared" si="5"/>
        <v>Town of Urbana</v>
      </c>
      <c r="C162" s="107" t="s">
        <v>229</v>
      </c>
      <c r="D162" s="107" t="s">
        <v>271</v>
      </c>
      <c r="E162" s="107" t="s">
        <v>108</v>
      </c>
      <c r="F162" s="108">
        <v>2343</v>
      </c>
    </row>
    <row r="163" spans="1:6" ht="15.75" x14ac:dyDescent="0.25">
      <c r="A163" s="106" t="str">
        <f t="shared" si="4"/>
        <v>Steuben</v>
      </c>
      <c r="B163" s="106" t="str">
        <f t="shared" si="5"/>
        <v>Town of Wayland</v>
      </c>
      <c r="C163" s="107" t="s">
        <v>229</v>
      </c>
      <c r="D163" s="107" t="s">
        <v>272</v>
      </c>
      <c r="E163" s="107" t="s">
        <v>108</v>
      </c>
      <c r="F163" s="108">
        <v>4102</v>
      </c>
    </row>
    <row r="164" spans="1:6" ht="15.75" x14ac:dyDescent="0.25">
      <c r="A164" s="106" t="str">
        <f t="shared" si="4"/>
        <v>Steuben</v>
      </c>
      <c r="B164" s="106" t="str">
        <f t="shared" si="5"/>
        <v>Village of Wayland</v>
      </c>
      <c r="C164" s="107" t="s">
        <v>229</v>
      </c>
      <c r="D164" s="107" t="s">
        <v>272</v>
      </c>
      <c r="E164" s="107" t="s">
        <v>273</v>
      </c>
      <c r="F164" s="108">
        <v>1865</v>
      </c>
    </row>
    <row r="165" spans="1:6" ht="15.75" x14ac:dyDescent="0.25">
      <c r="A165" s="106" t="str">
        <f t="shared" si="4"/>
        <v>Steuben</v>
      </c>
      <c r="B165" s="106" t="str">
        <f t="shared" si="5"/>
        <v>Town of Wayne</v>
      </c>
      <c r="C165" s="107" t="s">
        <v>229</v>
      </c>
      <c r="D165" s="107" t="s">
        <v>274</v>
      </c>
      <c r="E165" s="107" t="s">
        <v>108</v>
      </c>
      <c r="F165" s="108">
        <v>1041</v>
      </c>
    </row>
    <row r="166" spans="1:6" ht="15.75" x14ac:dyDescent="0.25">
      <c r="A166" s="106" t="str">
        <f t="shared" si="4"/>
        <v>Steuben</v>
      </c>
      <c r="B166" s="106" t="str">
        <f t="shared" si="5"/>
        <v>Town of West Union</v>
      </c>
      <c r="C166" s="107" t="s">
        <v>229</v>
      </c>
      <c r="D166" s="107" t="s">
        <v>275</v>
      </c>
      <c r="E166" s="107" t="s">
        <v>108</v>
      </c>
      <c r="F166" s="108">
        <v>312</v>
      </c>
    </row>
    <row r="167" spans="1:6" ht="15.75" x14ac:dyDescent="0.25">
      <c r="A167" s="106" t="str">
        <f t="shared" si="4"/>
        <v>Steuben</v>
      </c>
      <c r="B167" s="106" t="str">
        <f t="shared" si="5"/>
        <v>Town of Wheeler</v>
      </c>
      <c r="C167" s="107" t="s">
        <v>229</v>
      </c>
      <c r="D167" s="107" t="s">
        <v>276</v>
      </c>
      <c r="E167" s="107" t="s">
        <v>108</v>
      </c>
      <c r="F167" s="108">
        <v>1260</v>
      </c>
    </row>
    <row r="168" spans="1:6" ht="15.75" x14ac:dyDescent="0.25">
      <c r="A168" s="106" t="str">
        <f t="shared" si="4"/>
        <v>Steuben</v>
      </c>
      <c r="B168" s="106" t="str">
        <f t="shared" si="5"/>
        <v>Town of Woodhull</v>
      </c>
      <c r="C168" s="107" t="s">
        <v>229</v>
      </c>
      <c r="D168" s="107" t="s">
        <v>277</v>
      </c>
      <c r="E168" s="107" t="s">
        <v>108</v>
      </c>
      <c r="F168" s="108">
        <v>1719</v>
      </c>
    </row>
    <row r="169" spans="1:6" ht="15.75" x14ac:dyDescent="0.25">
      <c r="A169" s="106" t="str">
        <f t="shared" si="4"/>
        <v>Tioga</v>
      </c>
      <c r="B169" s="106" t="str">
        <f t="shared" si="5"/>
        <v>Tioga County</v>
      </c>
      <c r="C169" s="107" t="s">
        <v>278</v>
      </c>
      <c r="D169" s="107" t="s">
        <v>108</v>
      </c>
      <c r="E169" s="107" t="s">
        <v>108</v>
      </c>
      <c r="F169" s="108">
        <v>51125</v>
      </c>
    </row>
    <row r="170" spans="1:6" ht="15.75" x14ac:dyDescent="0.25">
      <c r="A170" s="106" t="str">
        <f t="shared" si="4"/>
        <v>Tioga</v>
      </c>
      <c r="B170" s="106" t="str">
        <f t="shared" si="5"/>
        <v>Town of Barton</v>
      </c>
      <c r="C170" s="107" t="s">
        <v>278</v>
      </c>
      <c r="D170" s="107" t="s">
        <v>279</v>
      </c>
      <c r="E170" s="107" t="s">
        <v>108</v>
      </c>
      <c r="F170" s="108">
        <v>8858</v>
      </c>
    </row>
    <row r="171" spans="1:6" ht="15.75" x14ac:dyDescent="0.25">
      <c r="A171" s="106" t="str">
        <f t="shared" si="4"/>
        <v>Tioga</v>
      </c>
      <c r="B171" s="106" t="str">
        <f t="shared" si="5"/>
        <v>Town of Berkshire</v>
      </c>
      <c r="C171" s="107" t="s">
        <v>278</v>
      </c>
      <c r="D171" s="107" t="s">
        <v>280</v>
      </c>
      <c r="E171" s="107" t="s">
        <v>108</v>
      </c>
      <c r="F171" s="108">
        <v>1412</v>
      </c>
    </row>
    <row r="172" spans="1:6" ht="15.75" x14ac:dyDescent="0.25">
      <c r="A172" s="106" t="str">
        <f t="shared" si="4"/>
        <v>Tioga</v>
      </c>
      <c r="B172" s="106" t="str">
        <f t="shared" si="5"/>
        <v>Town of Candor</v>
      </c>
      <c r="C172" s="107" t="s">
        <v>278</v>
      </c>
      <c r="D172" s="107" t="s">
        <v>281</v>
      </c>
      <c r="E172" s="107" t="s">
        <v>108</v>
      </c>
      <c r="F172" s="108">
        <v>5305</v>
      </c>
    </row>
    <row r="173" spans="1:6" ht="15.75" x14ac:dyDescent="0.25">
      <c r="A173" s="106" t="str">
        <f t="shared" si="4"/>
        <v>Tioga</v>
      </c>
      <c r="B173" s="106" t="str">
        <f t="shared" si="5"/>
        <v>Village of Candor</v>
      </c>
      <c r="C173" s="107" t="s">
        <v>278</v>
      </c>
      <c r="D173" s="107" t="s">
        <v>281</v>
      </c>
      <c r="E173" s="107" t="s">
        <v>282</v>
      </c>
      <c r="F173" s="108">
        <v>851</v>
      </c>
    </row>
    <row r="174" spans="1:6" ht="15.75" x14ac:dyDescent="0.25">
      <c r="A174" s="106" t="str">
        <f t="shared" si="4"/>
        <v>Tioga</v>
      </c>
      <c r="B174" s="106" t="str">
        <f t="shared" si="5"/>
        <v>Town of Newark Valley</v>
      </c>
      <c r="C174" s="107" t="s">
        <v>278</v>
      </c>
      <c r="D174" s="107" t="s">
        <v>283</v>
      </c>
      <c r="E174" s="107" t="s">
        <v>108</v>
      </c>
      <c r="F174" s="108">
        <v>3946</v>
      </c>
    </row>
    <row r="175" spans="1:6" ht="15.75" x14ac:dyDescent="0.25">
      <c r="A175" s="106" t="str">
        <f t="shared" si="4"/>
        <v>Tioga</v>
      </c>
      <c r="B175" s="106" t="str">
        <f t="shared" si="5"/>
        <v>Village of Newark Valley</v>
      </c>
      <c r="C175" s="107" t="s">
        <v>278</v>
      </c>
      <c r="D175" s="107" t="s">
        <v>283</v>
      </c>
      <c r="E175" s="107" t="s">
        <v>284</v>
      </c>
      <c r="F175" s="108">
        <v>997</v>
      </c>
    </row>
    <row r="176" spans="1:6" ht="15.75" x14ac:dyDescent="0.25">
      <c r="A176" s="106" t="str">
        <f t="shared" si="4"/>
        <v>Tioga</v>
      </c>
      <c r="B176" s="106" t="str">
        <f t="shared" si="5"/>
        <v>Town of Nichols</v>
      </c>
      <c r="C176" s="107" t="s">
        <v>278</v>
      </c>
      <c r="D176" s="107" t="s">
        <v>285</v>
      </c>
      <c r="E176" s="107" t="s">
        <v>108</v>
      </c>
      <c r="F176" s="108">
        <v>2525</v>
      </c>
    </row>
    <row r="177" spans="1:6" ht="15.75" x14ac:dyDescent="0.25">
      <c r="A177" s="106" t="str">
        <f t="shared" si="4"/>
        <v>Tioga</v>
      </c>
      <c r="B177" s="106" t="str">
        <f t="shared" si="5"/>
        <v>Village of Nichols</v>
      </c>
      <c r="C177" s="107" t="s">
        <v>278</v>
      </c>
      <c r="D177" s="107" t="s">
        <v>285</v>
      </c>
      <c r="E177" s="107" t="s">
        <v>286</v>
      </c>
      <c r="F177" s="108">
        <v>512</v>
      </c>
    </row>
    <row r="178" spans="1:6" ht="15.75" x14ac:dyDescent="0.25">
      <c r="A178" s="106" t="str">
        <f t="shared" si="4"/>
        <v>Tioga</v>
      </c>
      <c r="B178" s="106" t="str">
        <f t="shared" si="5"/>
        <v>Town of Owego</v>
      </c>
      <c r="C178" s="107" t="s">
        <v>278</v>
      </c>
      <c r="D178" s="107" t="s">
        <v>287</v>
      </c>
      <c r="E178" s="107" t="s">
        <v>108</v>
      </c>
      <c r="F178" s="108">
        <v>19883</v>
      </c>
    </row>
    <row r="179" spans="1:6" ht="15.75" x14ac:dyDescent="0.25">
      <c r="A179" s="106" t="str">
        <f t="shared" si="4"/>
        <v>Tioga</v>
      </c>
      <c r="B179" s="106" t="str">
        <f t="shared" si="5"/>
        <v>Village of Owego</v>
      </c>
      <c r="C179" s="107" t="s">
        <v>278</v>
      </c>
      <c r="D179" s="107" t="s">
        <v>287</v>
      </c>
      <c r="E179" s="107" t="s">
        <v>288</v>
      </c>
      <c r="F179" s="108">
        <v>3896</v>
      </c>
    </row>
    <row r="180" spans="1:6" ht="15.75" x14ac:dyDescent="0.25">
      <c r="A180" s="106" t="str">
        <f t="shared" si="4"/>
        <v>Tioga</v>
      </c>
      <c r="B180" s="106" t="str">
        <f t="shared" si="5"/>
        <v>Town of Richford</v>
      </c>
      <c r="C180" s="107" t="s">
        <v>278</v>
      </c>
      <c r="D180" s="107" t="s">
        <v>289</v>
      </c>
      <c r="E180" s="107" t="s">
        <v>108</v>
      </c>
      <c r="F180" s="108">
        <v>1172</v>
      </c>
    </row>
    <row r="181" spans="1:6" ht="15.75" x14ac:dyDescent="0.25">
      <c r="A181" s="106" t="str">
        <f t="shared" si="4"/>
        <v>Tioga</v>
      </c>
      <c r="B181" s="106" t="str">
        <f t="shared" si="5"/>
        <v>Town of Spencer</v>
      </c>
      <c r="C181" s="107" t="s">
        <v>278</v>
      </c>
      <c r="D181" s="107" t="s">
        <v>290</v>
      </c>
      <c r="E181" s="107" t="s">
        <v>108</v>
      </c>
      <c r="F181" s="108">
        <v>3153</v>
      </c>
    </row>
    <row r="182" spans="1:6" ht="15.75" x14ac:dyDescent="0.25">
      <c r="A182" s="106" t="str">
        <f t="shared" si="4"/>
        <v>Tioga</v>
      </c>
      <c r="B182" s="106" t="str">
        <f t="shared" si="5"/>
        <v>Village of Spencer</v>
      </c>
      <c r="C182" s="107" t="s">
        <v>278</v>
      </c>
      <c r="D182" s="107" t="s">
        <v>290</v>
      </c>
      <c r="E182" s="107" t="s">
        <v>291</v>
      </c>
      <c r="F182" s="108">
        <v>759</v>
      </c>
    </row>
    <row r="183" spans="1:6" ht="15.75" x14ac:dyDescent="0.25">
      <c r="A183" s="106" t="str">
        <f t="shared" si="4"/>
        <v>Tioga</v>
      </c>
      <c r="B183" s="106" t="str">
        <f t="shared" si="5"/>
        <v>Town of Tioga</v>
      </c>
      <c r="C183" s="107" t="s">
        <v>278</v>
      </c>
      <c r="D183" s="107" t="s">
        <v>292</v>
      </c>
      <c r="E183" s="107" t="s">
        <v>108</v>
      </c>
      <c r="F183" s="108">
        <v>4871</v>
      </c>
    </row>
    <row r="184" spans="1:6" ht="15.75" x14ac:dyDescent="0.25">
      <c r="A184" s="106" t="str">
        <f t="shared" si="4"/>
        <v>Tioga</v>
      </c>
      <c r="B184" s="106" t="str">
        <f t="shared" si="5"/>
        <v>Village of Waverly</v>
      </c>
      <c r="C184" s="107" t="s">
        <v>278</v>
      </c>
      <c r="D184" s="107" t="s">
        <v>279</v>
      </c>
      <c r="E184" s="107" t="s">
        <v>293</v>
      </c>
      <c r="F184" s="108">
        <v>4444</v>
      </c>
    </row>
    <row r="185" spans="1:6" ht="15.75" x14ac:dyDescent="0.25">
      <c r="A185" s="106" t="str">
        <f t="shared" si="4"/>
        <v>Tompkins</v>
      </c>
      <c r="B185" s="106" t="str">
        <f t="shared" si="5"/>
        <v>Tompkins County</v>
      </c>
      <c r="C185" s="107" t="s">
        <v>294</v>
      </c>
      <c r="D185" s="107" t="s">
        <v>108</v>
      </c>
      <c r="E185" s="107" t="s">
        <v>108</v>
      </c>
      <c r="F185" s="108">
        <v>71550</v>
      </c>
    </row>
    <row r="186" spans="1:6" ht="15.75" x14ac:dyDescent="0.25">
      <c r="A186" s="106" t="str">
        <f t="shared" si="4"/>
        <v>Tompkins</v>
      </c>
      <c r="B186" s="106" t="str">
        <f t="shared" si="5"/>
        <v>Town of Caroline</v>
      </c>
      <c r="C186" s="107" t="s">
        <v>294</v>
      </c>
      <c r="D186" s="107" t="s">
        <v>295</v>
      </c>
      <c r="E186" s="107" t="s">
        <v>108</v>
      </c>
      <c r="F186" s="108">
        <v>3282</v>
      </c>
    </row>
    <row r="187" spans="1:6" ht="15.75" x14ac:dyDescent="0.25">
      <c r="A187" s="106" t="str">
        <f t="shared" si="4"/>
        <v>Tompkins</v>
      </c>
      <c r="B187" s="106" t="str">
        <f t="shared" si="5"/>
        <v>Village of Cayuga Heights</v>
      </c>
      <c r="C187" s="107" t="s">
        <v>294</v>
      </c>
      <c r="D187" s="107" t="s">
        <v>305</v>
      </c>
      <c r="E187" s="107" t="s">
        <v>296</v>
      </c>
      <c r="F187" s="108">
        <v>3729</v>
      </c>
    </row>
    <row r="188" spans="1:6" ht="15.75" x14ac:dyDescent="0.25">
      <c r="A188" s="106" t="str">
        <f t="shared" si="4"/>
        <v>Tompkins</v>
      </c>
      <c r="B188" s="106" t="str">
        <f t="shared" si="5"/>
        <v>Town of Danby</v>
      </c>
      <c r="C188" s="107" t="s">
        <v>294</v>
      </c>
      <c r="D188" s="107" t="s">
        <v>297</v>
      </c>
      <c r="E188" s="107" t="s">
        <v>108</v>
      </c>
      <c r="F188" s="108">
        <v>3329</v>
      </c>
    </row>
    <row r="189" spans="1:6" ht="15.75" x14ac:dyDescent="0.25">
      <c r="A189" s="106" t="str">
        <f t="shared" si="4"/>
        <v>Tompkins</v>
      </c>
      <c r="B189" s="106" t="str">
        <f t="shared" si="5"/>
        <v>Town of Dryden</v>
      </c>
      <c r="C189" s="107" t="s">
        <v>294</v>
      </c>
      <c r="D189" s="107" t="s">
        <v>298</v>
      </c>
      <c r="E189" s="107" t="s">
        <v>108</v>
      </c>
      <c r="F189" s="108">
        <v>14435</v>
      </c>
    </row>
    <row r="190" spans="1:6" ht="15.75" x14ac:dyDescent="0.25">
      <c r="A190" s="106" t="str">
        <f t="shared" si="4"/>
        <v>Tompkins</v>
      </c>
      <c r="B190" s="106" t="str">
        <f t="shared" si="5"/>
        <v>Village of Dryden</v>
      </c>
      <c r="C190" s="107" t="s">
        <v>294</v>
      </c>
      <c r="D190" s="107" t="s">
        <v>298</v>
      </c>
      <c r="E190" s="107" t="s">
        <v>299</v>
      </c>
      <c r="F190" s="108">
        <v>1890</v>
      </c>
    </row>
    <row r="191" spans="1:6" ht="15.75" x14ac:dyDescent="0.25">
      <c r="A191" s="106" t="str">
        <f t="shared" si="4"/>
        <v>Tompkins</v>
      </c>
      <c r="B191" s="106" t="str">
        <f t="shared" si="5"/>
        <v>Town of Enfield</v>
      </c>
      <c r="C191" s="107" t="s">
        <v>294</v>
      </c>
      <c r="D191" s="107" t="s">
        <v>300</v>
      </c>
      <c r="E191" s="107" t="s">
        <v>108</v>
      </c>
      <c r="F191" s="108">
        <v>3512</v>
      </c>
    </row>
    <row r="192" spans="1:6" ht="15.75" x14ac:dyDescent="0.25">
      <c r="A192" s="106" t="str">
        <f t="shared" si="4"/>
        <v>Tompkins</v>
      </c>
      <c r="B192" s="106" t="str">
        <f t="shared" si="5"/>
        <v>Village of Freeville</v>
      </c>
      <c r="C192" s="107" t="s">
        <v>294</v>
      </c>
      <c r="D192" s="107" t="s">
        <v>298</v>
      </c>
      <c r="E192" s="107" t="s">
        <v>301</v>
      </c>
      <c r="F192" s="108">
        <v>520</v>
      </c>
    </row>
    <row r="193" spans="1:6" ht="15.75" x14ac:dyDescent="0.25">
      <c r="A193" s="106" t="str">
        <f t="shared" si="4"/>
        <v>Tompkins</v>
      </c>
      <c r="B193" s="106" t="str">
        <f t="shared" si="5"/>
        <v>Town of Groton</v>
      </c>
      <c r="C193" s="107" t="s">
        <v>294</v>
      </c>
      <c r="D193" s="107" t="s">
        <v>302</v>
      </c>
      <c r="E193" s="107" t="s">
        <v>108</v>
      </c>
      <c r="F193" s="108">
        <v>5950</v>
      </c>
    </row>
    <row r="194" spans="1:6" ht="15.75" x14ac:dyDescent="0.25">
      <c r="A194" s="106" t="str">
        <f t="shared" si="4"/>
        <v>Tompkins</v>
      </c>
      <c r="B194" s="106" t="str">
        <f t="shared" si="5"/>
        <v>Village of Groton</v>
      </c>
      <c r="C194" s="107" t="s">
        <v>294</v>
      </c>
      <c r="D194" s="107" t="s">
        <v>302</v>
      </c>
      <c r="E194" s="107" t="s">
        <v>303</v>
      </c>
      <c r="F194" s="108">
        <v>2363</v>
      </c>
    </row>
    <row r="195" spans="1:6" ht="15.75" x14ac:dyDescent="0.25">
      <c r="A195" s="106" t="str">
        <f t="shared" ref="A195:A201" si="6">LEFT(C195,LEN(C195)-7)</f>
        <v>Tompkins</v>
      </c>
      <c r="B195" s="106" t="str">
        <f t="shared" ref="B195:B201" si="7">IF(D195="",C195,IF(E195="",D195,E195))</f>
        <v>City of Ithaca</v>
      </c>
      <c r="C195" s="107" t="s">
        <v>294</v>
      </c>
      <c r="D195" s="107" t="s">
        <v>304</v>
      </c>
      <c r="E195" s="107" t="s">
        <v>108</v>
      </c>
      <c r="F195" s="108">
        <v>30014</v>
      </c>
    </row>
    <row r="196" spans="1:6" ht="15.75" x14ac:dyDescent="0.25">
      <c r="A196" s="106" t="str">
        <f t="shared" si="6"/>
        <v>Tompkins</v>
      </c>
      <c r="B196" s="106" t="str">
        <f t="shared" si="7"/>
        <v>Town of Ithaca</v>
      </c>
      <c r="C196" s="107" t="s">
        <v>294</v>
      </c>
      <c r="D196" s="107" t="s">
        <v>305</v>
      </c>
      <c r="E196" s="107" t="s">
        <v>108</v>
      </c>
      <c r="F196" s="108">
        <v>19930</v>
      </c>
    </row>
    <row r="197" spans="1:6" ht="15.75" x14ac:dyDescent="0.25">
      <c r="A197" s="106" t="str">
        <f t="shared" si="6"/>
        <v>Tompkins</v>
      </c>
      <c r="B197" s="106" t="str">
        <f t="shared" si="7"/>
        <v>Town of Lansing</v>
      </c>
      <c r="C197" s="107" t="s">
        <v>294</v>
      </c>
      <c r="D197" s="107" t="s">
        <v>306</v>
      </c>
      <c r="E197" s="107" t="s">
        <v>108</v>
      </c>
      <c r="F197" s="108">
        <v>11033</v>
      </c>
    </row>
    <row r="198" spans="1:6" ht="15.75" x14ac:dyDescent="0.25">
      <c r="A198" s="106" t="str">
        <f t="shared" si="6"/>
        <v>Tompkins</v>
      </c>
      <c r="B198" s="106" t="str">
        <f t="shared" si="7"/>
        <v>Village of Lansing</v>
      </c>
      <c r="C198" s="107" t="s">
        <v>294</v>
      </c>
      <c r="D198" s="107" t="s">
        <v>306</v>
      </c>
      <c r="E198" s="107" t="s">
        <v>307</v>
      </c>
      <c r="F198" s="108">
        <v>3529</v>
      </c>
    </row>
    <row r="199" spans="1:6" ht="15.75" x14ac:dyDescent="0.25">
      <c r="A199" s="106" t="str">
        <f t="shared" si="6"/>
        <v>Tompkins</v>
      </c>
      <c r="B199" s="106" t="str">
        <f t="shared" si="7"/>
        <v>Town of Newfield</v>
      </c>
      <c r="C199" s="107" t="s">
        <v>294</v>
      </c>
      <c r="D199" s="107" t="s">
        <v>308</v>
      </c>
      <c r="E199" s="107" t="s">
        <v>108</v>
      </c>
      <c r="F199" s="108">
        <v>5179</v>
      </c>
    </row>
    <row r="200" spans="1:6" ht="15.75" x14ac:dyDescent="0.25">
      <c r="A200" s="106" t="str">
        <f t="shared" si="6"/>
        <v>Tompkins</v>
      </c>
      <c r="B200" s="106" t="str">
        <f t="shared" si="7"/>
        <v>Village of Trumansburg</v>
      </c>
      <c r="C200" s="107" t="s">
        <v>294</v>
      </c>
      <c r="D200" s="107" t="s">
        <v>310</v>
      </c>
      <c r="E200" s="107" t="s">
        <v>309</v>
      </c>
      <c r="F200" s="108">
        <v>1797</v>
      </c>
    </row>
    <row r="201" spans="1:6" ht="15.75" x14ac:dyDescent="0.25">
      <c r="A201" s="106" t="str">
        <f t="shared" si="6"/>
        <v>Tompkins</v>
      </c>
      <c r="B201" s="106" t="str">
        <f t="shared" si="7"/>
        <v>Town of Ulysses</v>
      </c>
      <c r="C201" s="107" t="s">
        <v>294</v>
      </c>
      <c r="D201" s="107" t="s">
        <v>310</v>
      </c>
      <c r="E201" s="107" t="s">
        <v>108</v>
      </c>
      <c r="F201" s="108">
        <v>4900</v>
      </c>
    </row>
  </sheetData>
  <sortState ref="A2:L1720">
    <sortCondition ref="A2:A1720"/>
    <sortCondition ref="B2:B1720"/>
  </sortState>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N84"/>
  <sheetViews>
    <sheetView topLeftCell="B53" workbookViewId="0">
      <selection activeCell="I47" sqref="I47"/>
    </sheetView>
  </sheetViews>
  <sheetFormatPr defaultRowHeight="15" x14ac:dyDescent="0.25"/>
  <cols>
    <col min="2" max="2" width="22.5703125" customWidth="1"/>
    <col min="3" max="3" width="39.42578125" customWidth="1"/>
    <col min="4" max="4" width="14" bestFit="1" customWidth="1"/>
    <col min="5" max="5" width="1.5703125" customWidth="1"/>
    <col min="6" max="8" width="13.42578125" bestFit="1" customWidth="1"/>
    <col min="9" max="9" width="10.42578125" customWidth="1"/>
    <col min="10" max="10" width="10" customWidth="1"/>
    <col min="11" max="11" width="9.42578125" customWidth="1"/>
    <col min="13" max="13" width="64" customWidth="1"/>
    <col min="16" max="16" width="11.28515625" customWidth="1"/>
  </cols>
  <sheetData>
    <row r="5" spans="2:11" ht="15.75" thickBot="1" x14ac:dyDescent="0.3"/>
    <row r="6" spans="2:11" ht="16.5" thickTop="1" thickBot="1" x14ac:dyDescent="0.3">
      <c r="B6" s="66" t="s">
        <v>35</v>
      </c>
      <c r="C6" s="67" t="s">
        <v>112</v>
      </c>
    </row>
    <row r="8" spans="2:11" ht="15.75" thickBot="1" x14ac:dyDescent="0.3">
      <c r="B8" s="68" t="s">
        <v>36</v>
      </c>
    </row>
    <row r="9" spans="2:11" ht="16.5" thickTop="1" thickBot="1" x14ac:dyDescent="0.3">
      <c r="B9" s="67"/>
      <c r="C9" t="s">
        <v>37</v>
      </c>
    </row>
    <row r="10" spans="2:11" ht="15.75" thickTop="1" x14ac:dyDescent="0.25">
      <c r="B10" s="69"/>
      <c r="C10" t="s">
        <v>38</v>
      </c>
    </row>
    <row r="11" spans="2:11" x14ac:dyDescent="0.25">
      <c r="B11" s="70"/>
    </row>
    <row r="12" spans="2:11" ht="15.75" thickBot="1" x14ac:dyDescent="0.3">
      <c r="B12" s="70"/>
    </row>
    <row r="13" spans="2:11" ht="15.75" thickBot="1" x14ac:dyDescent="0.3">
      <c r="B13" s="232" t="s">
        <v>73</v>
      </c>
      <c r="C13" s="233"/>
      <c r="D13" s="233"/>
      <c r="E13" s="233"/>
      <c r="F13" s="233"/>
      <c r="G13" s="233"/>
      <c r="H13" s="233"/>
      <c r="I13" s="233"/>
      <c r="J13" s="233"/>
      <c r="K13" s="234"/>
    </row>
    <row r="14" spans="2:11" x14ac:dyDescent="0.25">
      <c r="B14" s="71"/>
      <c r="C14" s="72"/>
      <c r="D14" s="73" t="s">
        <v>78</v>
      </c>
      <c r="E14" s="93"/>
      <c r="F14" s="74" t="s">
        <v>79</v>
      </c>
      <c r="G14" s="74" t="s">
        <v>80</v>
      </c>
      <c r="H14" s="74" t="s">
        <v>81</v>
      </c>
      <c r="I14" s="74" t="s">
        <v>82</v>
      </c>
      <c r="J14" s="74" t="s">
        <v>83</v>
      </c>
      <c r="K14" s="94" t="s">
        <v>84</v>
      </c>
    </row>
    <row r="15" spans="2:11" ht="15.75" thickBot="1" x14ac:dyDescent="0.3">
      <c r="B15" s="75" t="s">
        <v>39</v>
      </c>
      <c r="C15" s="76" t="s">
        <v>40</v>
      </c>
      <c r="D15" s="89">
        <f>SUM(D16:D22)</f>
        <v>1974077.7851711274</v>
      </c>
      <c r="E15" s="112"/>
      <c r="F15" s="113"/>
      <c r="G15" s="113"/>
      <c r="H15" s="113"/>
      <c r="I15" s="113"/>
      <c r="J15" s="111"/>
      <c r="K15" s="114"/>
    </row>
    <row r="16" spans="2:11" ht="16.5" thickTop="1" thickBot="1" x14ac:dyDescent="0.3">
      <c r="B16" s="78"/>
      <c r="C16" s="79" t="s">
        <v>41</v>
      </c>
      <c r="D16" s="96">
        <f>SUM(F16:H16)</f>
        <v>602494.29942593165</v>
      </c>
      <c r="E16" s="111"/>
      <c r="F16" s="115">
        <v>599564.10326700239</v>
      </c>
      <c r="G16" s="115">
        <v>403.07295936615594</v>
      </c>
      <c r="H16" s="115">
        <v>2527.1231995630988</v>
      </c>
      <c r="I16" s="111"/>
      <c r="J16" s="111"/>
      <c r="K16" s="114"/>
    </row>
    <row r="17" spans="2:14" ht="16.5" thickTop="1" thickBot="1" x14ac:dyDescent="0.3">
      <c r="B17" s="78"/>
      <c r="C17" s="79" t="s">
        <v>42</v>
      </c>
      <c r="D17" s="96">
        <f>SUM(F17:H17)</f>
        <v>851041.21508051781</v>
      </c>
      <c r="E17" s="111"/>
      <c r="F17" s="115">
        <v>850207.36402564542</v>
      </c>
      <c r="G17" s="115">
        <v>336.74754139076862</v>
      </c>
      <c r="H17" s="115">
        <v>497.10351348161089</v>
      </c>
      <c r="I17" s="111"/>
      <c r="J17" s="111"/>
      <c r="K17" s="114"/>
    </row>
    <row r="18" spans="2:14" ht="16.5" thickTop="1" thickBot="1" x14ac:dyDescent="0.3">
      <c r="B18" s="78"/>
      <c r="C18" s="79" t="s">
        <v>43</v>
      </c>
      <c r="D18" s="96">
        <f>SUM(F18:H18)</f>
        <v>161688.6916914763</v>
      </c>
      <c r="E18" s="111"/>
      <c r="F18" s="115">
        <v>161036.26685504761</v>
      </c>
      <c r="G18" s="115">
        <v>165.0713441566547</v>
      </c>
      <c r="H18" s="115">
        <v>487.35349227202823</v>
      </c>
      <c r="I18" s="111"/>
      <c r="J18" s="111"/>
      <c r="K18" s="114"/>
    </row>
    <row r="19" spans="2:14" ht="16.5" thickTop="1" thickBot="1" x14ac:dyDescent="0.3">
      <c r="B19" s="78"/>
      <c r="C19" s="79" t="s">
        <v>69</v>
      </c>
      <c r="D19" s="96">
        <f t="shared" ref="D19:D22" si="0">SUM(F19:H19)</f>
        <v>303098.98160549876</v>
      </c>
      <c r="E19" s="111"/>
      <c r="F19" s="115">
        <v>302081.96687117044</v>
      </c>
      <c r="G19" s="115">
        <v>257.31698097463146</v>
      </c>
      <c r="H19" s="115">
        <v>759.69775335367376</v>
      </c>
      <c r="I19" s="111"/>
      <c r="J19" s="111"/>
      <c r="K19" s="114"/>
    </row>
    <row r="20" spans="2:14" ht="16.5" thickTop="1" thickBot="1" x14ac:dyDescent="0.3">
      <c r="B20" s="78"/>
      <c r="C20" s="79" t="s">
        <v>44</v>
      </c>
      <c r="D20" s="96">
        <f t="shared" si="0"/>
        <v>14794.266256338731</v>
      </c>
      <c r="E20" s="111"/>
      <c r="F20" s="115">
        <v>0</v>
      </c>
      <c r="G20" s="115">
        <v>5036.345959604675</v>
      </c>
      <c r="H20" s="115">
        <v>9757.920296734057</v>
      </c>
      <c r="I20" s="111"/>
      <c r="J20" s="111"/>
      <c r="K20" s="114"/>
    </row>
    <row r="21" spans="2:14" ht="16.5" thickTop="1" thickBot="1" x14ac:dyDescent="0.3">
      <c r="B21" s="78"/>
      <c r="C21" s="79" t="s">
        <v>45</v>
      </c>
      <c r="D21" s="96">
        <f t="shared" si="0"/>
        <v>40960.331111363979</v>
      </c>
      <c r="E21" s="111"/>
      <c r="F21" s="115">
        <v>40674.735853823608</v>
      </c>
      <c r="G21" s="115">
        <v>90.746223510075822</v>
      </c>
      <c r="H21" s="115">
        <v>194.8490340302927</v>
      </c>
      <c r="I21" s="111"/>
      <c r="J21" s="111"/>
      <c r="K21" s="114"/>
    </row>
    <row r="22" spans="2:14" s="128" customFormat="1" ht="16.5" thickTop="1" thickBot="1" x14ac:dyDescent="0.3">
      <c r="B22" s="141"/>
      <c r="C22" s="142" t="s">
        <v>315</v>
      </c>
      <c r="D22" s="96">
        <f t="shared" si="0"/>
        <v>0</v>
      </c>
      <c r="E22" s="157"/>
      <c r="F22" s="170">
        <v>0</v>
      </c>
      <c r="G22" s="170">
        <v>0</v>
      </c>
      <c r="H22" s="170">
        <v>0</v>
      </c>
      <c r="I22" s="157"/>
      <c r="J22" s="157"/>
      <c r="K22" s="114"/>
    </row>
    <row r="23" spans="2:14" ht="16.5" thickTop="1" thickBot="1" x14ac:dyDescent="0.3">
      <c r="B23" s="78"/>
      <c r="C23" s="76" t="s">
        <v>46</v>
      </c>
      <c r="D23" s="89">
        <f>SUM(D24:D30)</f>
        <v>1333058.5807083938</v>
      </c>
      <c r="E23" s="111"/>
      <c r="F23" s="113"/>
      <c r="G23" s="113"/>
      <c r="H23" s="113"/>
      <c r="I23" s="111"/>
      <c r="J23" s="111"/>
      <c r="K23" s="114"/>
    </row>
    <row r="24" spans="2:14" ht="16.5" thickTop="1" thickBot="1" x14ac:dyDescent="0.3">
      <c r="B24" s="78"/>
      <c r="C24" s="79" t="s">
        <v>41</v>
      </c>
      <c r="D24" s="96">
        <f t="shared" ref="D24:D39" si="1">SUM(F24:H24)</f>
        <v>552145.7601533134</v>
      </c>
      <c r="E24" s="111"/>
      <c r="F24" s="115">
        <v>549460.43120146787</v>
      </c>
      <c r="G24" s="115">
        <v>369.38942950750987</v>
      </c>
      <c r="H24" s="115">
        <v>2315.939522337967</v>
      </c>
      <c r="I24" s="111"/>
      <c r="J24" s="111"/>
      <c r="K24" s="114"/>
    </row>
    <row r="25" spans="2:14" ht="16.5" thickTop="1" thickBot="1" x14ac:dyDescent="0.3">
      <c r="B25" s="78"/>
      <c r="C25" s="79" t="s">
        <v>42</v>
      </c>
      <c r="D25" s="96">
        <f t="shared" si="1"/>
        <v>558113.40201432526</v>
      </c>
      <c r="E25" s="111"/>
      <c r="F25" s="115">
        <v>557566.56193095283</v>
      </c>
      <c r="G25" s="115">
        <v>220.83926443889115</v>
      </c>
      <c r="H25" s="115">
        <v>326.00081893360124</v>
      </c>
      <c r="I25" s="111"/>
      <c r="J25" s="111"/>
      <c r="K25" s="114"/>
    </row>
    <row r="26" spans="2:14" ht="16.5" thickTop="1" thickBot="1" x14ac:dyDescent="0.3">
      <c r="B26" s="78"/>
      <c r="C26" s="79" t="s">
        <v>43</v>
      </c>
      <c r="D26" s="96">
        <f t="shared" si="1"/>
        <v>42027.498386434163</v>
      </c>
      <c r="E26" s="111"/>
      <c r="F26" s="115">
        <v>41861.991307432094</v>
      </c>
      <c r="G26" s="115">
        <v>41.875285048717402</v>
      </c>
      <c r="H26" s="115">
        <v>123.63179395335615</v>
      </c>
      <c r="I26" s="111"/>
      <c r="J26" s="111"/>
      <c r="K26" s="114"/>
    </row>
    <row r="27" spans="2:14" ht="16.5" thickTop="1" thickBot="1" x14ac:dyDescent="0.3">
      <c r="B27" s="78"/>
      <c r="C27" s="79" t="s">
        <v>69</v>
      </c>
      <c r="D27" s="96">
        <f t="shared" si="1"/>
        <v>90805.176769854384</v>
      </c>
      <c r="E27" s="111"/>
      <c r="F27" s="115">
        <v>90502.682457274976</v>
      </c>
      <c r="G27" s="115">
        <v>76.534705592382977</v>
      </c>
      <c r="H27" s="115">
        <v>225.95960698703547</v>
      </c>
      <c r="I27" s="111"/>
      <c r="J27" s="111"/>
      <c r="K27" s="114"/>
      <c r="N27" s="70"/>
    </row>
    <row r="28" spans="2:14" ht="16.5" thickTop="1" thickBot="1" x14ac:dyDescent="0.3">
      <c r="B28" s="78"/>
      <c r="C28" s="79" t="s">
        <v>70</v>
      </c>
      <c r="D28" s="96">
        <f t="shared" si="1"/>
        <v>86564.677371584228</v>
      </c>
      <c r="E28" s="111"/>
      <c r="F28" s="115">
        <v>86276.30920242639</v>
      </c>
      <c r="G28" s="115">
        <v>72.960621112223407</v>
      </c>
      <c r="H28" s="115">
        <v>215.40754804561195</v>
      </c>
      <c r="I28" s="111"/>
      <c r="J28" s="111"/>
      <c r="K28" s="114"/>
      <c r="N28" s="70"/>
    </row>
    <row r="29" spans="2:14" ht="16.5" thickTop="1" thickBot="1" x14ac:dyDescent="0.3">
      <c r="B29" s="78"/>
      <c r="C29" s="79" t="s">
        <v>45</v>
      </c>
      <c r="D29" s="96">
        <f t="shared" si="1"/>
        <v>2614.8756319625022</v>
      </c>
      <c r="E29" s="111"/>
      <c r="F29" s="115">
        <v>2596.6434531865066</v>
      </c>
      <c r="G29" s="115">
        <v>5.7931682218087985</v>
      </c>
      <c r="H29" s="115">
        <v>12.439010554186856</v>
      </c>
      <c r="I29" s="111"/>
      <c r="J29" s="111"/>
      <c r="K29" s="114"/>
      <c r="N29" s="70"/>
    </row>
    <row r="30" spans="2:14" ht="16.5" thickTop="1" thickBot="1" x14ac:dyDescent="0.3">
      <c r="B30" s="78"/>
      <c r="C30" s="79" t="s">
        <v>44</v>
      </c>
      <c r="D30" s="96">
        <f t="shared" si="1"/>
        <v>787.19038091968093</v>
      </c>
      <c r="E30" s="111"/>
      <c r="F30" s="115">
        <v>0</v>
      </c>
      <c r="G30" s="115">
        <v>267.9797041428701</v>
      </c>
      <c r="H30" s="115">
        <v>519.21067677681083</v>
      </c>
      <c r="I30" s="111"/>
      <c r="J30" s="111"/>
      <c r="K30" s="114"/>
      <c r="N30" s="70"/>
    </row>
    <row r="31" spans="2:14" ht="16.5" thickTop="1" thickBot="1" x14ac:dyDescent="0.3">
      <c r="B31" s="78"/>
      <c r="C31" s="76" t="s">
        <v>47</v>
      </c>
      <c r="D31" s="89">
        <f>SUM(D32:D39)</f>
        <v>1271887.7669817191</v>
      </c>
      <c r="E31" s="111"/>
      <c r="F31" s="113"/>
      <c r="G31" s="113"/>
      <c r="H31" s="113"/>
      <c r="I31" s="113"/>
      <c r="J31" s="111"/>
      <c r="K31" s="114"/>
      <c r="N31" s="70"/>
    </row>
    <row r="32" spans="2:14" ht="16.5" thickTop="1" thickBot="1" x14ac:dyDescent="0.3">
      <c r="B32" s="78"/>
      <c r="C32" s="79" t="s">
        <v>41</v>
      </c>
      <c r="D32" s="96">
        <f t="shared" si="1"/>
        <v>392108.18049899244</v>
      </c>
      <c r="E32" s="111"/>
      <c r="F32" s="115">
        <v>390201.18505442538</v>
      </c>
      <c r="G32" s="115">
        <v>262.3231536895853</v>
      </c>
      <c r="H32" s="115">
        <v>1644.6722908774957</v>
      </c>
      <c r="I32" s="111"/>
      <c r="J32" s="111"/>
      <c r="K32" s="114"/>
      <c r="N32" s="70"/>
    </row>
    <row r="33" spans="2:11" ht="16.5" thickTop="1" thickBot="1" x14ac:dyDescent="0.3">
      <c r="B33" s="78"/>
      <c r="C33" s="79" t="s">
        <v>42</v>
      </c>
      <c r="D33" s="96">
        <f t="shared" si="1"/>
        <v>465781.33697076311</v>
      </c>
      <c r="E33" s="111"/>
      <c r="F33" s="115">
        <v>465324.96393936273</v>
      </c>
      <c r="G33" s="115">
        <v>184.30449345014364</v>
      </c>
      <c r="H33" s="115">
        <v>272.06853795021203</v>
      </c>
      <c r="I33" s="111"/>
      <c r="J33" s="111"/>
      <c r="K33" s="114"/>
    </row>
    <row r="34" spans="2:11" ht="16.5" thickTop="1" thickBot="1" x14ac:dyDescent="0.3">
      <c r="B34" s="78"/>
      <c r="C34" s="79" t="s">
        <v>43</v>
      </c>
      <c r="D34" s="96">
        <f t="shared" si="1"/>
        <v>8569.3696235019725</v>
      </c>
      <c r="E34" s="111"/>
      <c r="F34" s="115">
        <v>8552.9826589734494</v>
      </c>
      <c r="G34" s="115">
        <v>4.146099459023934</v>
      </c>
      <c r="H34" s="115">
        <v>12.240865069499234</v>
      </c>
      <c r="I34" s="111"/>
      <c r="J34" s="111"/>
      <c r="K34" s="114"/>
    </row>
    <row r="35" spans="2:11" ht="16.5" thickTop="1" thickBot="1" x14ac:dyDescent="0.3">
      <c r="B35" s="78"/>
      <c r="C35" s="79" t="s">
        <v>69</v>
      </c>
      <c r="D35" s="96">
        <f t="shared" si="1"/>
        <v>43027.155522057845</v>
      </c>
      <c r="E35" s="111"/>
      <c r="F35" s="115">
        <v>42885.456475840612</v>
      </c>
      <c r="G35" s="115">
        <v>35.851565910383435</v>
      </c>
      <c r="H35" s="115">
        <v>105.84748030684635</v>
      </c>
      <c r="I35" s="111"/>
      <c r="J35" s="111"/>
      <c r="K35" s="114"/>
    </row>
    <row r="36" spans="2:11" ht="16.5" thickTop="1" thickBot="1" x14ac:dyDescent="0.3">
      <c r="B36" s="78"/>
      <c r="C36" s="79" t="s">
        <v>70</v>
      </c>
      <c r="D36" s="96">
        <f t="shared" si="1"/>
        <v>28074.64665809946</v>
      </c>
      <c r="E36" s="111"/>
      <c r="F36" s="115">
        <v>28037.053033592849</v>
      </c>
      <c r="G36" s="115">
        <v>9.5116399354078478</v>
      </c>
      <c r="H36" s="115">
        <v>28.081984571204135</v>
      </c>
      <c r="I36" s="111"/>
      <c r="J36" s="111"/>
      <c r="K36" s="114"/>
    </row>
    <row r="37" spans="2:11" ht="16.5" thickTop="1" thickBot="1" x14ac:dyDescent="0.3">
      <c r="B37" s="78"/>
      <c r="C37" s="79" t="s">
        <v>45</v>
      </c>
      <c r="D37" s="96">
        <f t="shared" si="1"/>
        <v>182590.32470941573</v>
      </c>
      <c r="E37" s="111"/>
      <c r="F37" s="115">
        <v>181181.35463638944</v>
      </c>
      <c r="G37" s="115">
        <v>448.1354702463164</v>
      </c>
      <c r="H37" s="115">
        <v>960.83460277996937</v>
      </c>
      <c r="I37" s="111"/>
      <c r="J37" s="111"/>
      <c r="K37" s="114"/>
    </row>
    <row r="38" spans="2:11" ht="16.5" thickTop="1" thickBot="1" x14ac:dyDescent="0.3">
      <c r="B38" s="78"/>
      <c r="C38" s="79" t="s">
        <v>44</v>
      </c>
      <c r="D38" s="96">
        <f t="shared" si="1"/>
        <v>1337.2745563183819</v>
      </c>
      <c r="E38" s="111"/>
      <c r="F38" s="115">
        <v>191</v>
      </c>
      <c r="G38" s="115">
        <v>390.22112555519379</v>
      </c>
      <c r="H38" s="115">
        <v>756.05343076318809</v>
      </c>
      <c r="I38" s="111"/>
      <c r="J38" s="111"/>
      <c r="K38" s="114"/>
    </row>
    <row r="39" spans="2:11" ht="16.5" thickTop="1" thickBot="1" x14ac:dyDescent="0.3">
      <c r="B39" s="78"/>
      <c r="C39" s="79" t="s">
        <v>110</v>
      </c>
      <c r="D39" s="96">
        <f t="shared" si="1"/>
        <v>150399.47844257017</v>
      </c>
      <c r="E39" s="111"/>
      <c r="F39" s="115">
        <v>150042.51955863461</v>
      </c>
      <c r="G39" s="115">
        <v>100.1191152126123</v>
      </c>
      <c r="H39" s="115">
        <v>256.83976872295051</v>
      </c>
      <c r="I39" s="111"/>
      <c r="J39" s="111"/>
      <c r="K39" s="114"/>
    </row>
    <row r="40" spans="2:11" ht="16.5" thickTop="1" thickBot="1" x14ac:dyDescent="0.3">
      <c r="B40" s="78"/>
      <c r="C40" s="76" t="s">
        <v>49</v>
      </c>
      <c r="D40" s="89">
        <f>SUM(D41:D44)</f>
        <v>380242.96983156266</v>
      </c>
      <c r="E40" s="111"/>
      <c r="F40" s="111"/>
      <c r="G40" s="111"/>
      <c r="H40" s="111"/>
      <c r="I40" s="111"/>
      <c r="J40" s="111"/>
      <c r="K40" s="114"/>
    </row>
    <row r="41" spans="2:11" ht="16.5" thickTop="1" thickBot="1" x14ac:dyDescent="0.3">
      <c r="B41" s="78"/>
      <c r="C41" s="79" t="s">
        <v>50</v>
      </c>
      <c r="D41" s="96">
        <f>SUM(F41:K41)</f>
        <v>81668.307076130921</v>
      </c>
      <c r="E41" s="111"/>
      <c r="F41" s="96">
        <v>81271.117990808882</v>
      </c>
      <c r="G41" s="96">
        <v>54.636676647339669</v>
      </c>
      <c r="H41" s="96">
        <v>342.55240867470803</v>
      </c>
      <c r="I41" s="111"/>
      <c r="J41" s="111"/>
      <c r="K41" s="114"/>
    </row>
    <row r="42" spans="2:11" ht="16.5" thickTop="1" thickBot="1" x14ac:dyDescent="0.3">
      <c r="B42" s="78"/>
      <c r="C42" s="79" t="s">
        <v>51</v>
      </c>
      <c r="D42" s="96">
        <f t="shared" ref="D42:D44" si="2">SUM(F42:K42)</f>
        <v>249309.06767450058</v>
      </c>
      <c r="E42" s="111"/>
      <c r="F42" s="111"/>
      <c r="G42" s="96">
        <v>249309.06767450058</v>
      </c>
      <c r="H42" s="111"/>
      <c r="I42" s="111"/>
      <c r="J42" s="111"/>
      <c r="K42" s="114"/>
    </row>
    <row r="43" spans="2:11" ht="16.5" thickTop="1" thickBot="1" x14ac:dyDescent="0.3">
      <c r="B43" s="78"/>
      <c r="C43" s="79" t="s">
        <v>52</v>
      </c>
      <c r="D43" s="96">
        <f t="shared" si="2"/>
        <v>21419.42008093117</v>
      </c>
      <c r="E43" s="111"/>
      <c r="F43" s="111"/>
      <c r="G43" s="111"/>
      <c r="H43" s="111"/>
      <c r="I43" s="111"/>
      <c r="J43" s="111"/>
      <c r="K43" s="96">
        <v>21419.42008093117</v>
      </c>
    </row>
    <row r="44" spans="2:11" s="128" customFormat="1" ht="16.5" thickTop="1" thickBot="1" x14ac:dyDescent="0.3">
      <c r="B44" s="141"/>
      <c r="C44" s="142" t="s">
        <v>316</v>
      </c>
      <c r="D44" s="96">
        <f t="shared" si="2"/>
        <v>27846.174999999999</v>
      </c>
      <c r="E44" s="157"/>
      <c r="F44" s="157"/>
      <c r="G44" s="96">
        <v>27846.174999999999</v>
      </c>
      <c r="H44" s="157"/>
      <c r="I44" s="157"/>
      <c r="J44" s="157"/>
      <c r="K44" s="169"/>
    </row>
    <row r="45" spans="2:11" ht="16.5" thickTop="1" thickBot="1" x14ac:dyDescent="0.3">
      <c r="B45" s="78"/>
      <c r="C45" s="76" t="s">
        <v>10</v>
      </c>
      <c r="D45" s="89">
        <f>SUM(D46:D56)</f>
        <v>268580.8937732568</v>
      </c>
      <c r="E45" s="111"/>
      <c r="F45" s="111"/>
      <c r="G45" s="111"/>
      <c r="H45" s="111"/>
      <c r="I45" s="111"/>
      <c r="J45" s="111"/>
      <c r="K45" s="114"/>
    </row>
    <row r="46" spans="2:11" ht="16.5" thickTop="1" thickBot="1" x14ac:dyDescent="0.3">
      <c r="B46" s="78"/>
      <c r="C46" s="79" t="s">
        <v>53</v>
      </c>
      <c r="D46" s="96">
        <f>SUM(F46:K46)</f>
        <v>0</v>
      </c>
      <c r="E46" s="111"/>
      <c r="F46" s="115"/>
      <c r="G46" s="115"/>
      <c r="H46" s="111"/>
      <c r="I46" s="111"/>
      <c r="J46" s="111"/>
      <c r="K46" s="114"/>
    </row>
    <row r="47" spans="2:11" ht="16.5" thickTop="1" thickBot="1" x14ac:dyDescent="0.3">
      <c r="B47" s="78"/>
      <c r="C47" s="79" t="s">
        <v>86</v>
      </c>
      <c r="D47" s="96">
        <f t="shared" ref="D47:D56" si="3">SUM(F47:K47)</f>
        <v>0</v>
      </c>
      <c r="E47" s="111"/>
      <c r="F47" s="115"/>
      <c r="G47" s="115"/>
      <c r="H47" s="115"/>
      <c r="I47" s="111"/>
      <c r="J47" s="111"/>
      <c r="K47" s="114"/>
    </row>
    <row r="48" spans="2:11" ht="16.5" thickTop="1" thickBot="1" x14ac:dyDescent="0.3">
      <c r="B48" s="78"/>
      <c r="C48" s="79" t="s">
        <v>87</v>
      </c>
      <c r="D48" s="96">
        <f t="shared" si="3"/>
        <v>0</v>
      </c>
      <c r="E48" s="111"/>
      <c r="F48" s="115"/>
      <c r="G48" s="111"/>
      <c r="H48" s="111"/>
      <c r="I48" s="95"/>
      <c r="J48" s="111"/>
      <c r="K48" s="114"/>
    </row>
    <row r="49" spans="2:11" ht="16.5" thickTop="1" thickBot="1" x14ac:dyDescent="0.3">
      <c r="B49" s="78"/>
      <c r="C49" s="80" t="s">
        <v>71</v>
      </c>
      <c r="D49" s="96">
        <f t="shared" si="3"/>
        <v>0</v>
      </c>
      <c r="E49" s="111"/>
      <c r="F49" s="115"/>
      <c r="G49" s="115"/>
      <c r="H49" s="111"/>
      <c r="I49" s="111"/>
      <c r="J49" s="111"/>
      <c r="K49" s="114"/>
    </row>
    <row r="50" spans="2:11" ht="16.5" thickTop="1" thickBot="1" x14ac:dyDescent="0.3">
      <c r="B50" s="78"/>
      <c r="C50" s="80" t="s">
        <v>88</v>
      </c>
      <c r="D50" s="96">
        <f t="shared" si="3"/>
        <v>0</v>
      </c>
      <c r="E50" s="111"/>
      <c r="F50" s="115"/>
      <c r="G50" s="115"/>
      <c r="H50" s="111"/>
      <c r="I50" s="111"/>
      <c r="J50" s="111"/>
      <c r="K50" s="114"/>
    </row>
    <row r="51" spans="2:11" ht="16.5" thickTop="1" thickBot="1" x14ac:dyDescent="0.3">
      <c r="B51" s="78"/>
      <c r="C51" s="80" t="s">
        <v>89</v>
      </c>
      <c r="D51" s="96">
        <f t="shared" si="3"/>
        <v>0</v>
      </c>
      <c r="E51" s="111"/>
      <c r="F51" s="115"/>
      <c r="G51" s="115"/>
      <c r="H51" s="111"/>
      <c r="I51" s="111"/>
      <c r="J51" s="111"/>
      <c r="K51" s="114"/>
    </row>
    <row r="52" spans="2:11" ht="16.5" thickTop="1" thickBot="1" x14ac:dyDescent="0.3">
      <c r="B52" s="78"/>
      <c r="C52" s="79" t="s">
        <v>90</v>
      </c>
      <c r="D52" s="96">
        <f t="shared" si="3"/>
        <v>0</v>
      </c>
      <c r="E52" s="111"/>
      <c r="F52" s="111"/>
      <c r="G52" s="111"/>
      <c r="H52" s="111"/>
      <c r="I52" s="95"/>
      <c r="J52" s="95"/>
      <c r="K52" s="95"/>
    </row>
    <row r="53" spans="2:11" ht="16.5" thickTop="1" thickBot="1" x14ac:dyDescent="0.3">
      <c r="B53" s="78"/>
      <c r="C53" s="79" t="s">
        <v>111</v>
      </c>
      <c r="D53" s="96">
        <f t="shared" si="3"/>
        <v>25152.5</v>
      </c>
      <c r="E53" s="111"/>
      <c r="F53" s="115">
        <v>25152.5</v>
      </c>
      <c r="G53" s="115">
        <v>0</v>
      </c>
      <c r="H53" s="111">
        <v>0</v>
      </c>
      <c r="I53" s="111"/>
      <c r="J53" s="111"/>
      <c r="K53" s="116"/>
    </row>
    <row r="54" spans="2:11" ht="16.5" thickTop="1" thickBot="1" x14ac:dyDescent="0.3">
      <c r="B54" s="78"/>
      <c r="C54" s="79" t="s">
        <v>91</v>
      </c>
      <c r="D54" s="96">
        <f t="shared" si="3"/>
        <v>0</v>
      </c>
      <c r="E54" s="111"/>
      <c r="F54" s="115"/>
      <c r="G54" s="115"/>
      <c r="H54" s="111"/>
      <c r="I54" s="111"/>
      <c r="J54" s="111"/>
      <c r="K54" s="114"/>
    </row>
    <row r="55" spans="2:11" ht="16.5" thickTop="1" thickBot="1" x14ac:dyDescent="0.3">
      <c r="B55" s="78"/>
      <c r="C55" s="76" t="s">
        <v>54</v>
      </c>
      <c r="D55" s="111"/>
      <c r="E55" s="111"/>
      <c r="F55" s="111"/>
      <c r="G55" s="111"/>
      <c r="H55" s="111"/>
      <c r="I55" s="111"/>
      <c r="J55" s="111"/>
      <c r="K55" s="114"/>
    </row>
    <row r="56" spans="2:11" ht="16.5" thickTop="1" thickBot="1" x14ac:dyDescent="0.3">
      <c r="B56" s="78"/>
      <c r="C56" s="79" t="s">
        <v>55</v>
      </c>
      <c r="D56" s="96">
        <f t="shared" si="3"/>
        <v>243428.39377325677</v>
      </c>
      <c r="E56" s="111"/>
      <c r="F56" s="111"/>
      <c r="G56" s="111"/>
      <c r="H56" s="111"/>
      <c r="I56" s="111"/>
      <c r="J56" s="95">
        <v>243428.39377325677</v>
      </c>
      <c r="K56" s="114"/>
    </row>
    <row r="57" spans="2:11" ht="16.5" thickTop="1" thickBot="1" x14ac:dyDescent="0.3">
      <c r="B57" s="81" t="s">
        <v>56</v>
      </c>
      <c r="C57" s="82" t="s">
        <v>57</v>
      </c>
      <c r="D57" s="89">
        <f>SUM(D58:D70)</f>
        <v>3601351.6087469985</v>
      </c>
      <c r="E57" s="111"/>
      <c r="F57" s="111"/>
      <c r="G57" s="111"/>
      <c r="H57" s="111"/>
      <c r="I57" s="111"/>
      <c r="J57" s="111"/>
      <c r="K57" s="114"/>
    </row>
    <row r="58" spans="2:11" ht="16.5" thickTop="1" thickBot="1" x14ac:dyDescent="0.3">
      <c r="B58" s="83"/>
      <c r="C58" s="84" t="s">
        <v>48</v>
      </c>
      <c r="D58" s="96">
        <f>SUM(F58:H58)</f>
        <v>2655159.3333560238</v>
      </c>
      <c r="E58" s="111"/>
      <c r="F58" s="115">
        <v>2616798.1218627566</v>
      </c>
      <c r="G58" s="115">
        <v>2600.7601012384525</v>
      </c>
      <c r="H58" s="115">
        <v>35760.451392028721</v>
      </c>
      <c r="I58" s="111"/>
      <c r="J58" s="111"/>
      <c r="K58" s="114"/>
    </row>
    <row r="59" spans="2:11" ht="16.5" thickTop="1" thickBot="1" x14ac:dyDescent="0.3">
      <c r="B59" s="83"/>
      <c r="C59" s="84" t="s">
        <v>58</v>
      </c>
      <c r="D59" s="96">
        <f t="shared" ref="D59:D70" si="4">SUM(F59:H59)</f>
        <v>538080.18345942674</v>
      </c>
      <c r="E59" s="111"/>
      <c r="F59" s="115">
        <v>530306.10848821478</v>
      </c>
      <c r="G59" s="115">
        <v>527.05593025166274</v>
      </c>
      <c r="H59" s="115">
        <v>7247.019040960362</v>
      </c>
      <c r="I59" s="111"/>
      <c r="J59" s="111"/>
      <c r="K59" s="114"/>
    </row>
    <row r="60" spans="2:11" ht="16.5" thickTop="1" thickBot="1" x14ac:dyDescent="0.3">
      <c r="B60" s="83"/>
      <c r="C60" s="84" t="s">
        <v>59</v>
      </c>
      <c r="D60" s="96">
        <f t="shared" si="4"/>
        <v>0</v>
      </c>
      <c r="E60" s="111"/>
      <c r="F60" s="111"/>
      <c r="G60" s="95">
        <v>0</v>
      </c>
      <c r="H60" s="95">
        <v>0</v>
      </c>
      <c r="I60" s="111"/>
      <c r="J60" s="111"/>
      <c r="K60" s="114"/>
    </row>
    <row r="61" spans="2:11" ht="16.5" thickTop="1" thickBot="1" x14ac:dyDescent="0.3">
      <c r="B61" s="83"/>
      <c r="C61" s="84" t="s">
        <v>60</v>
      </c>
      <c r="D61" s="96">
        <f t="shared" si="4"/>
        <v>0</v>
      </c>
      <c r="E61" s="111"/>
      <c r="F61" s="111"/>
      <c r="G61" s="95"/>
      <c r="H61" s="95"/>
      <c r="I61" s="111"/>
      <c r="J61" s="111"/>
      <c r="K61" s="114"/>
    </row>
    <row r="62" spans="2:11" ht="16.5" thickTop="1" thickBot="1" x14ac:dyDescent="0.3">
      <c r="B62" s="83"/>
      <c r="C62" s="82" t="s">
        <v>92</v>
      </c>
      <c r="D62" s="111"/>
      <c r="E62" s="111"/>
      <c r="F62" s="111"/>
      <c r="G62" s="111"/>
      <c r="H62" s="111"/>
      <c r="I62" s="111"/>
      <c r="J62" s="111"/>
      <c r="K62" s="114"/>
    </row>
    <row r="63" spans="2:11" ht="16.5" thickTop="1" thickBot="1" x14ac:dyDescent="0.3">
      <c r="B63" s="83"/>
      <c r="C63" s="84" t="s">
        <v>58</v>
      </c>
      <c r="D63" s="96">
        <f t="shared" si="4"/>
        <v>35554.664610973043</v>
      </c>
      <c r="E63" s="111"/>
      <c r="F63" s="115">
        <v>35477.799890000002</v>
      </c>
      <c r="G63" s="115">
        <v>58.23084922200001</v>
      </c>
      <c r="H63" s="115">
        <v>18.633871751039997</v>
      </c>
      <c r="I63" s="111"/>
      <c r="J63" s="111"/>
      <c r="K63" s="114"/>
    </row>
    <row r="64" spans="2:11" ht="16.5" thickTop="1" thickBot="1" x14ac:dyDescent="0.3">
      <c r="B64" s="83"/>
      <c r="C64" s="84" t="s">
        <v>93</v>
      </c>
      <c r="D64" s="96">
        <f t="shared" si="4"/>
        <v>0</v>
      </c>
      <c r="E64" s="111"/>
      <c r="F64" s="115"/>
      <c r="G64" s="115"/>
      <c r="H64" s="115"/>
      <c r="I64" s="111"/>
      <c r="J64" s="111"/>
      <c r="K64" s="114"/>
    </row>
    <row r="65" spans="2:11" ht="16.5" thickTop="1" thickBot="1" x14ac:dyDescent="0.3">
      <c r="B65" s="83"/>
      <c r="C65" s="82" t="s">
        <v>94</v>
      </c>
      <c r="D65" s="111"/>
      <c r="E65" s="111"/>
      <c r="F65" s="113"/>
      <c r="G65" s="113"/>
      <c r="H65" s="113"/>
      <c r="I65" s="113"/>
      <c r="J65" s="111"/>
      <c r="K65" s="114"/>
    </row>
    <row r="66" spans="2:11" ht="16.5" thickTop="1" thickBot="1" x14ac:dyDescent="0.3">
      <c r="B66" s="83"/>
      <c r="C66" s="84" t="s">
        <v>75</v>
      </c>
      <c r="D66" s="96">
        <f t="shared" si="4"/>
        <v>24701.684976247212</v>
      </c>
      <c r="E66" s="111"/>
      <c r="F66" s="117">
        <v>24701.684976247212</v>
      </c>
      <c r="G66" s="118"/>
      <c r="H66" s="118"/>
      <c r="I66" s="111"/>
      <c r="J66" s="113"/>
      <c r="K66" s="114"/>
    </row>
    <row r="67" spans="2:11" ht="16.5" thickTop="1" thickBot="1" x14ac:dyDescent="0.3">
      <c r="B67" s="83"/>
      <c r="C67" s="84" t="s">
        <v>95</v>
      </c>
      <c r="D67" s="96">
        <f t="shared" si="4"/>
        <v>4440.6911040629238</v>
      </c>
      <c r="E67" s="111"/>
      <c r="F67" s="117">
        <v>4440.6911040629238</v>
      </c>
      <c r="G67" s="95"/>
      <c r="H67" s="95"/>
      <c r="I67" s="111"/>
      <c r="J67" s="113"/>
      <c r="K67" s="114"/>
    </row>
    <row r="68" spans="2:11" ht="16.5" thickTop="1" thickBot="1" x14ac:dyDescent="0.3">
      <c r="B68" s="83"/>
      <c r="C68" s="84" t="s">
        <v>96</v>
      </c>
      <c r="D68" s="96">
        <f t="shared" si="4"/>
        <v>0</v>
      </c>
      <c r="E68" s="111"/>
      <c r="F68" s="117"/>
      <c r="G68" s="95"/>
      <c r="H68" s="95"/>
      <c r="I68" s="111"/>
      <c r="J68" s="113"/>
      <c r="K68" s="114"/>
    </row>
    <row r="69" spans="2:11" ht="16.5" thickTop="1" thickBot="1" x14ac:dyDescent="0.3">
      <c r="B69" s="83"/>
      <c r="C69" s="82" t="s">
        <v>97</v>
      </c>
      <c r="D69" s="111"/>
      <c r="E69" s="111"/>
      <c r="F69" s="111"/>
      <c r="G69" s="111"/>
      <c r="H69" s="111"/>
      <c r="I69" s="111"/>
      <c r="J69" s="113"/>
      <c r="K69" s="114"/>
    </row>
    <row r="70" spans="2:11" ht="16.5" thickTop="1" thickBot="1" x14ac:dyDescent="0.3">
      <c r="B70" s="83"/>
      <c r="C70" s="84" t="s">
        <v>98</v>
      </c>
      <c r="D70" s="96">
        <f t="shared" si="4"/>
        <v>343415.05124026479</v>
      </c>
      <c r="E70" s="111"/>
      <c r="F70" s="115">
        <v>343415.05124026479</v>
      </c>
      <c r="G70" s="115">
        <v>0</v>
      </c>
      <c r="H70" s="115">
        <v>0</v>
      </c>
      <c r="I70" s="111"/>
      <c r="J70" s="113"/>
      <c r="K70" s="114"/>
    </row>
    <row r="71" spans="2:11" ht="16.5" thickTop="1" thickBot="1" x14ac:dyDescent="0.3">
      <c r="B71" s="75" t="s">
        <v>61</v>
      </c>
      <c r="C71" s="76" t="s">
        <v>62</v>
      </c>
      <c r="D71" s="89">
        <f>SUM(D72:D75)</f>
        <v>372982.49314796762</v>
      </c>
      <c r="E71" s="111"/>
      <c r="F71" s="111"/>
      <c r="G71" s="111"/>
      <c r="H71" s="111"/>
      <c r="I71" s="111"/>
      <c r="J71" s="113"/>
      <c r="K71" s="114"/>
    </row>
    <row r="72" spans="2:11" ht="16.5" thickTop="1" thickBot="1" x14ac:dyDescent="0.3">
      <c r="B72" s="78"/>
      <c r="C72" s="79" t="s">
        <v>72</v>
      </c>
      <c r="D72" s="95">
        <f>SUM(F72:H72)</f>
        <v>308975.6601151746</v>
      </c>
      <c r="E72" s="111"/>
      <c r="F72" s="111"/>
      <c r="G72" s="95">
        <v>308975.6601151746</v>
      </c>
      <c r="H72" s="113"/>
      <c r="I72" s="113"/>
      <c r="J72" s="113"/>
      <c r="K72" s="114"/>
    </row>
    <row r="73" spans="2:11" ht="16.5" thickTop="1" thickBot="1" x14ac:dyDescent="0.3">
      <c r="B73" s="78"/>
      <c r="C73" s="79" t="s">
        <v>63</v>
      </c>
      <c r="D73" s="95">
        <f t="shared" ref="D73:D75" si="5">SUM(F73:H73)</f>
        <v>0</v>
      </c>
      <c r="E73" s="111"/>
      <c r="F73" s="115"/>
      <c r="G73" s="115"/>
      <c r="H73" s="115"/>
      <c r="I73" s="111"/>
      <c r="J73" s="113"/>
      <c r="K73" s="114"/>
    </row>
    <row r="74" spans="2:11" ht="16.5" thickTop="1" thickBot="1" x14ac:dyDescent="0.3">
      <c r="B74" s="78"/>
      <c r="C74" s="76" t="s">
        <v>64</v>
      </c>
      <c r="D74" s="111"/>
      <c r="E74" s="111"/>
      <c r="F74" s="111"/>
      <c r="G74" s="111"/>
      <c r="H74" s="111"/>
      <c r="I74" s="111"/>
      <c r="J74" s="113"/>
      <c r="K74" s="119"/>
    </row>
    <row r="75" spans="2:11" ht="16.5" thickTop="1" thickBot="1" x14ac:dyDescent="0.3">
      <c r="B75" s="78"/>
      <c r="C75" s="79" t="s">
        <v>65</v>
      </c>
      <c r="D75" s="95">
        <f t="shared" si="5"/>
        <v>64006.833032793002</v>
      </c>
      <c r="E75" s="111"/>
      <c r="F75" s="111"/>
      <c r="G75" s="115">
        <v>44251.206055875002</v>
      </c>
      <c r="H75" s="115">
        <v>19755.626976918003</v>
      </c>
      <c r="I75" s="111"/>
      <c r="J75" s="113"/>
      <c r="K75" s="114"/>
    </row>
    <row r="76" spans="2:11" ht="16.5" thickTop="1" thickBot="1" x14ac:dyDescent="0.3">
      <c r="B76" s="81" t="s">
        <v>11</v>
      </c>
      <c r="C76" s="85" t="s">
        <v>66</v>
      </c>
      <c r="D76" s="89">
        <f>SUM(D77:D81)</f>
        <v>651388.56754030613</v>
      </c>
      <c r="E76" s="111"/>
      <c r="F76" s="111"/>
      <c r="G76" s="111"/>
      <c r="H76" s="111"/>
      <c r="I76" s="111"/>
      <c r="J76" s="111"/>
      <c r="K76" s="114"/>
    </row>
    <row r="77" spans="2:11" ht="16.5" thickTop="1" thickBot="1" x14ac:dyDescent="0.3">
      <c r="B77" s="83"/>
      <c r="C77" s="86" t="s">
        <v>99</v>
      </c>
      <c r="D77" s="95">
        <f>SUM(F77:K77)</f>
        <v>390329.25923135091</v>
      </c>
      <c r="E77" s="111"/>
      <c r="F77" s="111"/>
      <c r="G77" s="115">
        <v>390329.25923135091</v>
      </c>
      <c r="H77" s="111"/>
      <c r="I77" s="111"/>
      <c r="J77" s="113"/>
      <c r="K77" s="114"/>
    </row>
    <row r="78" spans="2:11" ht="16.5" thickTop="1" thickBot="1" x14ac:dyDescent="0.3">
      <c r="B78" s="83"/>
      <c r="C78" s="86" t="s">
        <v>100</v>
      </c>
      <c r="D78" s="95">
        <f t="shared" ref="D78:D81" si="6">SUM(F78:K78)</f>
        <v>78723.574396277705</v>
      </c>
      <c r="E78" s="111"/>
      <c r="F78" s="111"/>
      <c r="G78" s="115">
        <v>53723.927638363697</v>
      </c>
      <c r="H78" s="117">
        <v>24999.646757914008</v>
      </c>
      <c r="I78" s="111"/>
      <c r="J78" s="113"/>
      <c r="K78" s="114"/>
    </row>
    <row r="79" spans="2:11" ht="16.5" thickTop="1" thickBot="1" x14ac:dyDescent="0.3">
      <c r="B79" s="83"/>
      <c r="C79" s="85" t="s">
        <v>67</v>
      </c>
      <c r="D79" s="111"/>
      <c r="E79" s="111"/>
      <c r="F79" s="111"/>
      <c r="G79" s="111"/>
      <c r="H79" s="111"/>
      <c r="I79" s="111"/>
      <c r="J79" s="111"/>
      <c r="K79" s="114"/>
    </row>
    <row r="80" spans="2:11" ht="16.5" thickTop="1" thickBot="1" x14ac:dyDescent="0.3">
      <c r="B80" s="83"/>
      <c r="C80" s="86" t="s">
        <v>101</v>
      </c>
      <c r="D80" s="95">
        <f t="shared" si="6"/>
        <v>182335.7339126775</v>
      </c>
      <c r="E80" s="111"/>
      <c r="F80" s="111"/>
      <c r="G80" s="111"/>
      <c r="H80" s="115">
        <v>182335.7339126775</v>
      </c>
      <c r="I80" s="111"/>
      <c r="J80" s="113"/>
      <c r="K80" s="114"/>
    </row>
    <row r="81" spans="2:11" ht="16.5" thickTop="1" thickBot="1" x14ac:dyDescent="0.3">
      <c r="B81" s="97"/>
      <c r="C81" s="98" t="s">
        <v>102</v>
      </c>
      <c r="D81" s="95">
        <f t="shared" si="6"/>
        <v>0</v>
      </c>
      <c r="E81" s="120"/>
      <c r="F81" s="95" t="s">
        <v>85</v>
      </c>
      <c r="G81" s="95" t="s">
        <v>85</v>
      </c>
      <c r="H81" s="95" t="s">
        <v>85</v>
      </c>
      <c r="I81" s="120"/>
      <c r="J81" s="120"/>
      <c r="K81" s="121"/>
    </row>
    <row r="82" spans="2:11" ht="15.75" thickBot="1" x14ac:dyDescent="0.3"/>
    <row r="83" spans="2:11" ht="15.75" thickBot="1" x14ac:dyDescent="0.3">
      <c r="B83" s="87" t="s">
        <v>68</v>
      </c>
      <c r="C83" s="88"/>
      <c r="D83" s="99">
        <f>SUM(D15,D23,D31,D40,D45,D57,D71,D76)</f>
        <v>9853570.6659013312</v>
      </c>
      <c r="E83" s="77"/>
      <c r="F83" s="101">
        <f>SUM(F15:F81)</f>
        <v>8209808.6473350031</v>
      </c>
      <c r="G83" s="101">
        <f t="shared" ref="G83:K83" si="7">SUM(G15:G81)</f>
        <v>1086455.2651231503</v>
      </c>
      <c r="H83" s="101">
        <f t="shared" si="7"/>
        <v>292458.93958898901</v>
      </c>
      <c r="I83" s="101">
        <f t="shared" si="7"/>
        <v>0</v>
      </c>
      <c r="J83" s="101">
        <f t="shared" si="7"/>
        <v>243428.39377325677</v>
      </c>
      <c r="K83" s="101">
        <f t="shared" si="7"/>
        <v>21419.42008093117</v>
      </c>
    </row>
    <row r="84" spans="2:11" x14ac:dyDescent="0.25">
      <c r="J84" s="100"/>
      <c r="K84" s="100"/>
    </row>
  </sheetData>
  <mergeCells count="1">
    <mergeCell ref="B13:K13"/>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N84"/>
  <sheetViews>
    <sheetView topLeftCell="A55" workbookViewId="0">
      <selection activeCell="F90" sqref="F90"/>
    </sheetView>
  </sheetViews>
  <sheetFormatPr defaultRowHeight="15" x14ac:dyDescent="0.25"/>
  <cols>
    <col min="1" max="1" width="9.140625" style="128"/>
    <col min="2" max="2" width="22.5703125" style="128" customWidth="1"/>
    <col min="3" max="3" width="39.42578125" style="128" customWidth="1"/>
    <col min="4" max="4" width="14" style="128" bestFit="1" customWidth="1"/>
    <col min="5" max="5" width="1.5703125" style="128" customWidth="1"/>
    <col min="6" max="8" width="13.42578125" style="128" bestFit="1" customWidth="1"/>
    <col min="9" max="9" width="10.42578125" style="128" customWidth="1"/>
    <col min="10" max="10" width="10" style="128" customWidth="1"/>
    <col min="11" max="11" width="9.42578125" style="128" customWidth="1"/>
    <col min="12" max="12" width="9.140625" style="128"/>
    <col min="13" max="13" width="64" style="128" customWidth="1"/>
    <col min="14" max="15" width="9.140625" style="128"/>
    <col min="16" max="16" width="11.28515625" style="128" customWidth="1"/>
    <col min="17" max="16384" width="9.140625" style="128"/>
  </cols>
  <sheetData>
    <row r="5" spans="2:11" ht="15.75" thickBot="1" x14ac:dyDescent="0.3"/>
    <row r="6" spans="2:11" ht="16.5" thickTop="1" thickBot="1" x14ac:dyDescent="0.3">
      <c r="B6" s="129" t="s">
        <v>35</v>
      </c>
      <c r="C6" s="155" t="s">
        <v>113</v>
      </c>
    </row>
    <row r="8" spans="2:11" ht="15.75" thickBot="1" x14ac:dyDescent="0.3">
      <c r="B8" s="130" t="s">
        <v>36</v>
      </c>
    </row>
    <row r="9" spans="2:11" ht="16.5" thickTop="1" thickBot="1" x14ac:dyDescent="0.3">
      <c r="B9" s="155"/>
      <c r="C9" s="128" t="s">
        <v>37</v>
      </c>
    </row>
    <row r="10" spans="2:11" ht="15.75" thickTop="1" x14ac:dyDescent="0.25">
      <c r="B10" s="131"/>
      <c r="C10" s="128" t="s">
        <v>38</v>
      </c>
    </row>
    <row r="11" spans="2:11" x14ac:dyDescent="0.25">
      <c r="B11" s="132"/>
    </row>
    <row r="12" spans="2:11" ht="15.75" thickBot="1" x14ac:dyDescent="0.3">
      <c r="B12" s="132"/>
    </row>
    <row r="13" spans="2:11" ht="15.75" thickBot="1" x14ac:dyDescent="0.3">
      <c r="B13" s="232" t="s">
        <v>73</v>
      </c>
      <c r="C13" s="233"/>
      <c r="D13" s="233"/>
      <c r="E13" s="233"/>
      <c r="F13" s="233"/>
      <c r="G13" s="233"/>
      <c r="H13" s="233"/>
      <c r="I13" s="233"/>
      <c r="J13" s="233"/>
      <c r="K13" s="234"/>
    </row>
    <row r="14" spans="2:11" x14ac:dyDescent="0.25">
      <c r="B14" s="133"/>
      <c r="C14" s="134"/>
      <c r="D14" s="135" t="s">
        <v>78</v>
      </c>
      <c r="E14" s="136"/>
      <c r="F14" s="137" t="s">
        <v>79</v>
      </c>
      <c r="G14" s="137" t="s">
        <v>80</v>
      </c>
      <c r="H14" s="137" t="s">
        <v>81</v>
      </c>
      <c r="I14" s="137" t="s">
        <v>82</v>
      </c>
      <c r="J14" s="137" t="s">
        <v>83</v>
      </c>
      <c r="K14" s="138" t="s">
        <v>84</v>
      </c>
    </row>
    <row r="15" spans="2:11" ht="15.75" thickBot="1" x14ac:dyDescent="0.3">
      <c r="B15" s="139" t="s">
        <v>39</v>
      </c>
      <c r="C15" s="140" t="s">
        <v>40</v>
      </c>
      <c r="D15" s="89">
        <f>SUM(D16:D22)</f>
        <v>589109.46967112331</v>
      </c>
      <c r="E15" s="112"/>
      <c r="F15" s="113"/>
      <c r="G15" s="113"/>
      <c r="H15" s="113"/>
      <c r="I15" s="113"/>
      <c r="J15" s="157"/>
      <c r="K15" s="114"/>
    </row>
    <row r="16" spans="2:11" ht="16.5" thickTop="1" thickBot="1" x14ac:dyDescent="0.3">
      <c r="B16" s="141"/>
      <c r="C16" s="142" t="s">
        <v>41</v>
      </c>
      <c r="D16" s="96">
        <f>SUM(F16:H16)</f>
        <v>161653.03721263452</v>
      </c>
      <c r="E16" s="157"/>
      <c r="F16" s="115">
        <v>160866.84702100774</v>
      </c>
      <c r="G16" s="115">
        <v>108.1470283816921</v>
      </c>
      <c r="H16" s="115">
        <v>678.04316324507727</v>
      </c>
      <c r="I16" s="157"/>
      <c r="J16" s="157"/>
      <c r="K16" s="114"/>
    </row>
    <row r="17" spans="2:14" ht="16.5" thickTop="1" thickBot="1" x14ac:dyDescent="0.3">
      <c r="B17" s="141"/>
      <c r="C17" s="142" t="s">
        <v>42</v>
      </c>
      <c r="D17" s="96">
        <f>SUM(F17:H17)</f>
        <v>326727.37754462776</v>
      </c>
      <c r="E17" s="157"/>
      <c r="F17" s="115">
        <v>326407.24972520658</v>
      </c>
      <c r="G17" s="115">
        <v>129.28238861239794</v>
      </c>
      <c r="H17" s="115">
        <v>190.84543080877788</v>
      </c>
      <c r="I17" s="157"/>
      <c r="J17" s="157"/>
      <c r="K17" s="114"/>
    </row>
    <row r="18" spans="2:14" ht="16.5" thickTop="1" thickBot="1" x14ac:dyDescent="0.3">
      <c r="B18" s="141"/>
      <c r="C18" s="142" t="s">
        <v>43</v>
      </c>
      <c r="D18" s="96">
        <f>SUM(F18:H18)</f>
        <v>33014.822447341379</v>
      </c>
      <c r="E18" s="157"/>
      <c r="F18" s="115">
        <v>32881.605399756947</v>
      </c>
      <c r="G18" s="115">
        <v>33.705518063532182</v>
      </c>
      <c r="H18" s="115">
        <v>99.511529520904546</v>
      </c>
      <c r="I18" s="157"/>
      <c r="J18" s="157"/>
      <c r="K18" s="114"/>
    </row>
    <row r="19" spans="2:14" ht="16.5" thickTop="1" thickBot="1" x14ac:dyDescent="0.3">
      <c r="B19" s="141"/>
      <c r="C19" s="142" t="s">
        <v>69</v>
      </c>
      <c r="D19" s="96">
        <f t="shared" ref="D19:D22" si="0">SUM(F19:H19)</f>
        <v>62702.47671699545</v>
      </c>
      <c r="E19" s="157"/>
      <c r="F19" s="115">
        <v>62492.085568987364</v>
      </c>
      <c r="G19" s="115">
        <v>53.231495279153663</v>
      </c>
      <c r="H19" s="115">
        <v>157.15965272892984</v>
      </c>
      <c r="I19" s="157"/>
      <c r="J19" s="157"/>
      <c r="K19" s="114"/>
    </row>
    <row r="20" spans="2:14" ht="16.5" thickTop="1" thickBot="1" x14ac:dyDescent="0.3">
      <c r="B20" s="141"/>
      <c r="C20" s="142" t="s">
        <v>44</v>
      </c>
      <c r="D20" s="96">
        <f t="shared" si="0"/>
        <v>2165.8578107994454</v>
      </c>
      <c r="E20" s="157"/>
      <c r="F20" s="115">
        <v>0</v>
      </c>
      <c r="G20" s="115">
        <v>737.31329729342826</v>
      </c>
      <c r="H20" s="115">
        <v>1428.544513506017</v>
      </c>
      <c r="I20" s="157"/>
      <c r="J20" s="157"/>
      <c r="K20" s="114"/>
    </row>
    <row r="21" spans="2:14" ht="16.5" thickTop="1" thickBot="1" x14ac:dyDescent="0.3">
      <c r="B21" s="141"/>
      <c r="C21" s="142" t="s">
        <v>45</v>
      </c>
      <c r="D21" s="96">
        <f t="shared" si="0"/>
        <v>2845.8979387247441</v>
      </c>
      <c r="E21" s="157"/>
      <c r="F21" s="115">
        <v>2826.054960587338</v>
      </c>
      <c r="G21" s="115">
        <v>6.3049903022568587</v>
      </c>
      <c r="H21" s="115">
        <v>13.537987835148924</v>
      </c>
      <c r="I21" s="157"/>
      <c r="J21" s="157"/>
      <c r="K21" s="114"/>
    </row>
    <row r="22" spans="2:14" ht="16.5" thickTop="1" thickBot="1" x14ac:dyDescent="0.3">
      <c r="B22" s="141"/>
      <c r="C22" s="142" t="s">
        <v>315</v>
      </c>
      <c r="D22" s="96">
        <f t="shared" si="0"/>
        <v>0</v>
      </c>
      <c r="E22" s="157"/>
      <c r="F22" s="170">
        <v>0</v>
      </c>
      <c r="G22" s="170">
        <v>0</v>
      </c>
      <c r="H22" s="170">
        <v>0</v>
      </c>
      <c r="I22" s="157"/>
      <c r="J22" s="157"/>
      <c r="K22" s="114"/>
    </row>
    <row r="23" spans="2:14" ht="16.5" thickTop="1" thickBot="1" x14ac:dyDescent="0.3">
      <c r="B23" s="141"/>
      <c r="C23" s="140" t="s">
        <v>46</v>
      </c>
      <c r="D23" s="89">
        <f>SUM(D24:D30)</f>
        <v>437870.53078498435</v>
      </c>
      <c r="E23" s="157"/>
      <c r="F23" s="113"/>
      <c r="G23" s="113"/>
      <c r="H23" s="113"/>
      <c r="I23" s="157"/>
      <c r="J23" s="157"/>
      <c r="K23" s="114"/>
    </row>
    <row r="24" spans="2:14" ht="16.5" thickTop="1" thickBot="1" x14ac:dyDescent="0.3">
      <c r="B24" s="141"/>
      <c r="C24" s="142" t="s">
        <v>41</v>
      </c>
      <c r="D24" s="96">
        <f t="shared" ref="D24:D39" si="1">SUM(F24:H24)</f>
        <v>179272.37408140424</v>
      </c>
      <c r="E24" s="157"/>
      <c r="F24" s="115">
        <v>178400.49326454676</v>
      </c>
      <c r="G24" s="115">
        <v>119.93448970793376</v>
      </c>
      <c r="H24" s="115">
        <v>751.94632714955083</v>
      </c>
      <c r="I24" s="157"/>
      <c r="J24" s="157"/>
      <c r="K24" s="114"/>
    </row>
    <row r="25" spans="2:14" ht="16.5" thickTop="1" thickBot="1" x14ac:dyDescent="0.3">
      <c r="B25" s="141"/>
      <c r="C25" s="142" t="s">
        <v>42</v>
      </c>
      <c r="D25" s="96">
        <f t="shared" si="1"/>
        <v>195837.27647194435</v>
      </c>
      <c r="E25" s="157"/>
      <c r="F25" s="115">
        <v>195645.39490771948</v>
      </c>
      <c r="G25" s="115">
        <v>77.490631706188395</v>
      </c>
      <c r="H25" s="115">
        <v>114.3909325186591</v>
      </c>
      <c r="I25" s="157"/>
      <c r="J25" s="157"/>
      <c r="K25" s="114"/>
    </row>
    <row r="26" spans="2:14" ht="16.5" thickTop="1" thickBot="1" x14ac:dyDescent="0.3">
      <c r="B26" s="141"/>
      <c r="C26" s="142" t="s">
        <v>43</v>
      </c>
      <c r="D26" s="96">
        <f t="shared" si="1"/>
        <v>10885.645571941835</v>
      </c>
      <c r="E26" s="157"/>
      <c r="F26" s="115">
        <v>10842.777176942491</v>
      </c>
      <c r="G26" s="115">
        <v>10.846220421520753</v>
      </c>
      <c r="H26" s="115">
        <v>32.022174577823172</v>
      </c>
      <c r="I26" s="157"/>
      <c r="J26" s="157"/>
      <c r="K26" s="114"/>
    </row>
    <row r="27" spans="2:14" ht="16.5" thickTop="1" thickBot="1" x14ac:dyDescent="0.3">
      <c r="B27" s="141"/>
      <c r="C27" s="142" t="s">
        <v>69</v>
      </c>
      <c r="D27" s="96">
        <f t="shared" si="1"/>
        <v>26296.368860973711</v>
      </c>
      <c r="E27" s="157"/>
      <c r="F27" s="115">
        <v>26208.769207463916</v>
      </c>
      <c r="G27" s="115">
        <v>22.163767755490678</v>
      </c>
      <c r="H27" s="115">
        <v>65.435885754305815</v>
      </c>
      <c r="I27" s="157"/>
      <c r="J27" s="157"/>
      <c r="K27" s="114"/>
      <c r="N27" s="132"/>
    </row>
    <row r="28" spans="2:14" ht="16.5" thickTop="1" thickBot="1" x14ac:dyDescent="0.3">
      <c r="B28" s="141"/>
      <c r="C28" s="142" t="s">
        <v>70</v>
      </c>
      <c r="D28" s="96">
        <f t="shared" si="1"/>
        <v>25068.35807680586</v>
      </c>
      <c r="E28" s="157"/>
      <c r="F28" s="115">
        <v>24984.8492283714</v>
      </c>
      <c r="G28" s="115">
        <v>21.128744784622359</v>
      </c>
      <c r="H28" s="115">
        <v>62.380103649837437</v>
      </c>
      <c r="I28" s="157"/>
      <c r="J28" s="157"/>
      <c r="K28" s="114"/>
      <c r="N28" s="132"/>
    </row>
    <row r="29" spans="2:14" ht="16.5" thickTop="1" thickBot="1" x14ac:dyDescent="0.3">
      <c r="B29" s="141"/>
      <c r="C29" s="142" t="s">
        <v>45</v>
      </c>
      <c r="D29" s="96">
        <f t="shared" si="1"/>
        <v>241.60043860753967</v>
      </c>
      <c r="E29" s="157"/>
      <c r="F29" s="115">
        <v>239.91588338999546</v>
      </c>
      <c r="G29" s="115">
        <v>0.53525757256218809</v>
      </c>
      <c r="H29" s="115">
        <v>1.1492976449820143</v>
      </c>
      <c r="I29" s="157"/>
      <c r="J29" s="157"/>
      <c r="K29" s="114"/>
      <c r="N29" s="132"/>
    </row>
    <row r="30" spans="2:14" ht="16.5" thickTop="1" thickBot="1" x14ac:dyDescent="0.3">
      <c r="B30" s="141"/>
      <c r="C30" s="142" t="s">
        <v>44</v>
      </c>
      <c r="D30" s="96">
        <f t="shared" si="1"/>
        <v>268.90728330675068</v>
      </c>
      <c r="E30" s="157"/>
      <c r="F30" s="115">
        <v>0</v>
      </c>
      <c r="G30" s="115">
        <v>91.54290495548959</v>
      </c>
      <c r="H30" s="115">
        <v>177.36437835126108</v>
      </c>
      <c r="I30" s="157"/>
      <c r="J30" s="157"/>
      <c r="K30" s="114"/>
      <c r="N30" s="132"/>
    </row>
    <row r="31" spans="2:14" ht="16.5" thickTop="1" thickBot="1" x14ac:dyDescent="0.3">
      <c r="B31" s="141"/>
      <c r="C31" s="140" t="s">
        <v>47</v>
      </c>
      <c r="D31" s="89">
        <f>SUM(D32:D39)</f>
        <v>235272.93122571486</v>
      </c>
      <c r="E31" s="157"/>
      <c r="F31" s="113"/>
      <c r="G31" s="113"/>
      <c r="H31" s="113"/>
      <c r="I31" s="113"/>
      <c r="J31" s="157"/>
      <c r="K31" s="114"/>
      <c r="N31" s="132"/>
    </row>
    <row r="32" spans="2:14" ht="16.5" thickTop="1" thickBot="1" x14ac:dyDescent="0.3">
      <c r="B32" s="141"/>
      <c r="C32" s="142" t="s">
        <v>41</v>
      </c>
      <c r="D32" s="96">
        <f t="shared" si="1"/>
        <v>72193.842200553016</v>
      </c>
      <c r="E32" s="157"/>
      <c r="F32" s="115">
        <v>71842.731626866313</v>
      </c>
      <c r="G32" s="115">
        <v>48.298192450147063</v>
      </c>
      <c r="H32" s="115">
        <v>302.81238123655277</v>
      </c>
      <c r="I32" s="157"/>
      <c r="J32" s="157"/>
      <c r="K32" s="114"/>
      <c r="N32" s="132"/>
    </row>
    <row r="33" spans="2:11" ht="16.5" thickTop="1" thickBot="1" x14ac:dyDescent="0.3">
      <c r="B33" s="141"/>
      <c r="C33" s="142" t="s">
        <v>42</v>
      </c>
      <c r="D33" s="96">
        <f t="shared" si="1"/>
        <v>92206.942524800004</v>
      </c>
      <c r="E33" s="157"/>
      <c r="F33" s="115">
        <v>92116.598068000007</v>
      </c>
      <c r="G33" s="115">
        <v>36.485261400000006</v>
      </c>
      <c r="H33" s="115">
        <v>53.859195400000004</v>
      </c>
      <c r="I33" s="157"/>
      <c r="J33" s="157"/>
      <c r="K33" s="114"/>
    </row>
    <row r="34" spans="2:11" ht="16.5" thickTop="1" thickBot="1" x14ac:dyDescent="0.3">
      <c r="B34" s="141"/>
      <c r="C34" s="142" t="s">
        <v>43</v>
      </c>
      <c r="D34" s="96">
        <f t="shared" si="1"/>
        <v>1254.7848406500173</v>
      </c>
      <c r="E34" s="157"/>
      <c r="F34" s="115">
        <v>1249.8434146378734</v>
      </c>
      <c r="G34" s="115">
        <v>1.2502403163255957</v>
      </c>
      <c r="H34" s="115">
        <v>3.6911856958184259</v>
      </c>
      <c r="I34" s="157"/>
      <c r="J34" s="157"/>
      <c r="K34" s="114"/>
    </row>
    <row r="35" spans="2:11" ht="16.5" thickTop="1" thickBot="1" x14ac:dyDescent="0.3">
      <c r="B35" s="141"/>
      <c r="C35" s="142" t="s">
        <v>69</v>
      </c>
      <c r="D35" s="96">
        <f t="shared" si="1"/>
        <v>12734.384028224375</v>
      </c>
      <c r="E35" s="157"/>
      <c r="F35" s="115">
        <v>12691.655226825245</v>
      </c>
      <c r="G35" s="115">
        <v>10.810901558815448</v>
      </c>
      <c r="H35" s="115">
        <v>31.917899840312277</v>
      </c>
      <c r="I35" s="157"/>
      <c r="J35" s="157"/>
      <c r="K35" s="114"/>
    </row>
    <row r="36" spans="2:11" ht="16.5" thickTop="1" thickBot="1" x14ac:dyDescent="0.3">
      <c r="B36" s="141"/>
      <c r="C36" s="142" t="s">
        <v>70</v>
      </c>
      <c r="D36" s="96">
        <f t="shared" si="1"/>
        <v>3430.410780763656</v>
      </c>
      <c r="E36" s="157"/>
      <c r="F36" s="115">
        <v>3419.074568147561</v>
      </c>
      <c r="G36" s="115">
        <v>2.8681983727469551</v>
      </c>
      <c r="H36" s="115">
        <v>8.468014243348156</v>
      </c>
      <c r="I36" s="157"/>
      <c r="J36" s="157"/>
      <c r="K36" s="114"/>
    </row>
    <row r="37" spans="2:11" ht="16.5" thickTop="1" thickBot="1" x14ac:dyDescent="0.3">
      <c r="B37" s="141"/>
      <c r="C37" s="142" t="s">
        <v>45</v>
      </c>
      <c r="D37" s="96">
        <f t="shared" si="1"/>
        <v>28019.373870185569</v>
      </c>
      <c r="E37" s="157"/>
      <c r="F37" s="115">
        <v>27802.963224954925</v>
      </c>
      <c r="G37" s="115">
        <v>68.763217397907781</v>
      </c>
      <c r="H37" s="115">
        <v>147.64742783273704</v>
      </c>
      <c r="I37" s="157"/>
      <c r="J37" s="157"/>
      <c r="K37" s="114"/>
    </row>
    <row r="38" spans="2:11" ht="16.5" thickTop="1" thickBot="1" x14ac:dyDescent="0.3">
      <c r="B38" s="141"/>
      <c r="C38" s="142" t="s">
        <v>44</v>
      </c>
      <c r="D38" s="96">
        <f t="shared" si="1"/>
        <v>345.65467569001771</v>
      </c>
      <c r="E38" s="157"/>
      <c r="F38" s="157">
        <v>0</v>
      </c>
      <c r="G38" s="115">
        <v>117.66967683064431</v>
      </c>
      <c r="H38" s="115">
        <v>227.98499885937338</v>
      </c>
      <c r="I38" s="157"/>
      <c r="J38" s="157"/>
      <c r="K38" s="114"/>
    </row>
    <row r="39" spans="2:11" ht="16.5" thickTop="1" thickBot="1" x14ac:dyDescent="0.3">
      <c r="B39" s="141"/>
      <c r="C39" s="142" t="s">
        <v>110</v>
      </c>
      <c r="D39" s="96">
        <f t="shared" si="1"/>
        <v>25087.538304848211</v>
      </c>
      <c r="E39" s="157"/>
      <c r="F39" s="115">
        <v>24999.749511660695</v>
      </c>
      <c r="G39" s="115">
        <v>22.2116223727445</v>
      </c>
      <c r="H39" s="115">
        <v>65.57717081476946</v>
      </c>
      <c r="I39" s="157"/>
      <c r="J39" s="157"/>
      <c r="K39" s="114"/>
    </row>
    <row r="40" spans="2:11" ht="16.5" thickTop="1" thickBot="1" x14ac:dyDescent="0.3">
      <c r="B40" s="141"/>
      <c r="C40" s="140" t="s">
        <v>49</v>
      </c>
      <c r="D40" s="89">
        <f>SUM(D41:D44)</f>
        <v>109279.38231012817</v>
      </c>
      <c r="E40" s="157"/>
      <c r="F40" s="157"/>
      <c r="G40" s="157"/>
      <c r="H40" s="157"/>
      <c r="I40" s="157"/>
      <c r="J40" s="157"/>
      <c r="K40" s="114"/>
    </row>
    <row r="41" spans="2:11" ht="16.5" thickTop="1" thickBot="1" x14ac:dyDescent="0.3">
      <c r="B41" s="141"/>
      <c r="C41" s="142" t="s">
        <v>50</v>
      </c>
      <c r="D41" s="96">
        <f>SUM(F41:K41)</f>
        <v>21812.696584514444</v>
      </c>
      <c r="E41" s="157"/>
      <c r="F41" s="96">
        <v>21706.611796975816</v>
      </c>
      <c r="G41" s="96">
        <v>14.592848716500011</v>
      </c>
      <c r="H41" s="96">
        <v>91.491938822126343</v>
      </c>
      <c r="I41" s="157"/>
      <c r="J41" s="157"/>
      <c r="K41" s="114"/>
    </row>
    <row r="42" spans="2:11" ht="16.5" thickTop="1" thickBot="1" x14ac:dyDescent="0.3">
      <c r="B42" s="141"/>
      <c r="C42" s="142" t="s">
        <v>51</v>
      </c>
      <c r="D42" s="96">
        <f t="shared" ref="D42:D44" si="2">SUM(F42:K42)</f>
        <v>81745.796827964965</v>
      </c>
      <c r="E42" s="157"/>
      <c r="F42" s="157"/>
      <c r="G42" s="96">
        <v>81745.796827964965</v>
      </c>
      <c r="H42" s="157"/>
      <c r="I42" s="157"/>
      <c r="J42" s="157"/>
      <c r="K42" s="114"/>
    </row>
    <row r="43" spans="2:11" ht="16.5" thickTop="1" thickBot="1" x14ac:dyDescent="0.3">
      <c r="B43" s="141"/>
      <c r="C43" s="142" t="s">
        <v>52</v>
      </c>
      <c r="D43" s="96">
        <f t="shared" si="2"/>
        <v>5720.8888976487633</v>
      </c>
      <c r="E43" s="157"/>
      <c r="F43" s="157"/>
      <c r="G43" s="157"/>
      <c r="H43" s="157"/>
      <c r="I43" s="157"/>
      <c r="J43" s="157"/>
      <c r="K43" s="96">
        <v>5720.8888976487633</v>
      </c>
    </row>
    <row r="44" spans="2:11" ht="16.5" thickTop="1" thickBot="1" x14ac:dyDescent="0.3">
      <c r="B44" s="141"/>
      <c r="C44" s="142" t="s">
        <v>316</v>
      </c>
      <c r="D44" s="96">
        <f t="shared" si="2"/>
        <v>0</v>
      </c>
      <c r="E44" s="157"/>
      <c r="F44" s="157"/>
      <c r="G44" s="96">
        <v>0</v>
      </c>
      <c r="H44" s="157"/>
      <c r="I44" s="157"/>
      <c r="J44" s="157"/>
      <c r="K44" s="169"/>
    </row>
    <row r="45" spans="2:11" ht="16.5" thickTop="1" thickBot="1" x14ac:dyDescent="0.3">
      <c r="B45" s="141"/>
      <c r="C45" s="140" t="s">
        <v>10</v>
      </c>
      <c r="D45" s="89">
        <f>SUM(D46:D56)</f>
        <v>74458.598329605666</v>
      </c>
      <c r="E45" s="157"/>
      <c r="F45" s="157"/>
      <c r="G45" s="157"/>
      <c r="H45" s="157"/>
      <c r="I45" s="157"/>
      <c r="J45" s="157"/>
      <c r="K45" s="114"/>
    </row>
    <row r="46" spans="2:11" ht="16.5" thickTop="1" thickBot="1" x14ac:dyDescent="0.3">
      <c r="B46" s="141"/>
      <c r="C46" s="142" t="s">
        <v>53</v>
      </c>
      <c r="D46" s="96">
        <f>SUM(F46:K46)</f>
        <v>0</v>
      </c>
      <c r="E46" s="157"/>
      <c r="F46" s="115"/>
      <c r="G46" s="115"/>
      <c r="H46" s="157"/>
      <c r="I46" s="157"/>
      <c r="J46" s="157"/>
      <c r="K46" s="114"/>
    </row>
    <row r="47" spans="2:11" ht="16.5" thickTop="1" thickBot="1" x14ac:dyDescent="0.3">
      <c r="B47" s="141"/>
      <c r="C47" s="142" t="s">
        <v>86</v>
      </c>
      <c r="D47" s="96">
        <f t="shared" ref="D47:D56" si="3">SUM(F47:K47)</f>
        <v>0</v>
      </c>
      <c r="E47" s="157"/>
      <c r="F47" s="115"/>
      <c r="G47" s="115"/>
      <c r="H47" s="115"/>
      <c r="I47" s="157"/>
      <c r="J47" s="157"/>
      <c r="K47" s="114"/>
    </row>
    <row r="48" spans="2:11" ht="16.5" thickTop="1" thickBot="1" x14ac:dyDescent="0.3">
      <c r="B48" s="141"/>
      <c r="C48" s="142" t="s">
        <v>87</v>
      </c>
      <c r="D48" s="96">
        <f t="shared" si="3"/>
        <v>0</v>
      </c>
      <c r="E48" s="157"/>
      <c r="F48" s="115"/>
      <c r="G48" s="157"/>
      <c r="H48" s="157"/>
      <c r="I48" s="95"/>
      <c r="J48" s="157"/>
      <c r="K48" s="114"/>
    </row>
    <row r="49" spans="2:11" ht="16.5" thickTop="1" thickBot="1" x14ac:dyDescent="0.3">
      <c r="B49" s="141"/>
      <c r="C49" s="143" t="s">
        <v>71</v>
      </c>
      <c r="D49" s="96">
        <f t="shared" si="3"/>
        <v>0</v>
      </c>
      <c r="E49" s="157"/>
      <c r="F49" s="115"/>
      <c r="G49" s="115"/>
      <c r="H49" s="157"/>
      <c r="I49" s="157"/>
      <c r="J49" s="157"/>
      <c r="K49" s="114"/>
    </row>
    <row r="50" spans="2:11" ht="16.5" thickTop="1" thickBot="1" x14ac:dyDescent="0.3">
      <c r="B50" s="141"/>
      <c r="C50" s="143" t="s">
        <v>88</v>
      </c>
      <c r="D50" s="96">
        <f t="shared" si="3"/>
        <v>0</v>
      </c>
      <c r="E50" s="157"/>
      <c r="F50" s="115"/>
      <c r="G50" s="115"/>
      <c r="H50" s="157"/>
      <c r="I50" s="157"/>
      <c r="J50" s="157"/>
      <c r="K50" s="114"/>
    </row>
    <row r="51" spans="2:11" ht="16.5" thickTop="1" thickBot="1" x14ac:dyDescent="0.3">
      <c r="B51" s="141"/>
      <c r="C51" s="143" t="s">
        <v>89</v>
      </c>
      <c r="D51" s="96">
        <f t="shared" si="3"/>
        <v>0</v>
      </c>
      <c r="E51" s="157"/>
      <c r="F51" s="115"/>
      <c r="G51" s="115"/>
      <c r="H51" s="157"/>
      <c r="I51" s="157"/>
      <c r="J51" s="157"/>
      <c r="K51" s="114"/>
    </row>
    <row r="52" spans="2:11" ht="16.5" thickTop="1" thickBot="1" x14ac:dyDescent="0.3">
      <c r="B52" s="141"/>
      <c r="C52" s="142" t="s">
        <v>90</v>
      </c>
      <c r="D52" s="96">
        <f t="shared" si="3"/>
        <v>0</v>
      </c>
      <c r="E52" s="157"/>
      <c r="F52" s="157"/>
      <c r="G52" s="157"/>
      <c r="H52" s="157"/>
      <c r="I52" s="95"/>
      <c r="J52" s="95"/>
      <c r="K52" s="95"/>
    </row>
    <row r="53" spans="2:11" ht="16.5" thickTop="1" thickBot="1" x14ac:dyDescent="0.3">
      <c r="B53" s="141"/>
      <c r="C53" s="142" t="s">
        <v>111</v>
      </c>
      <c r="D53" s="96">
        <f t="shared" si="3"/>
        <v>0</v>
      </c>
      <c r="E53" s="157"/>
      <c r="F53" s="115">
        <v>0</v>
      </c>
      <c r="G53" s="115">
        <v>0</v>
      </c>
      <c r="H53" s="157">
        <v>0</v>
      </c>
      <c r="I53" s="157"/>
      <c r="J53" s="157"/>
      <c r="K53" s="116"/>
    </row>
    <row r="54" spans="2:11" ht="16.5" thickTop="1" thickBot="1" x14ac:dyDescent="0.3">
      <c r="B54" s="141"/>
      <c r="C54" s="142" t="s">
        <v>91</v>
      </c>
      <c r="D54" s="96">
        <f t="shared" si="3"/>
        <v>0</v>
      </c>
      <c r="E54" s="157"/>
      <c r="F54" s="115"/>
      <c r="G54" s="115"/>
      <c r="H54" s="157"/>
      <c r="I54" s="157"/>
      <c r="J54" s="157"/>
      <c r="K54" s="114"/>
    </row>
    <row r="55" spans="2:11" ht="16.5" thickTop="1" thickBot="1" x14ac:dyDescent="0.3">
      <c r="B55" s="141"/>
      <c r="C55" s="140" t="s">
        <v>54</v>
      </c>
      <c r="D55" s="157"/>
      <c r="E55" s="157"/>
      <c r="F55" s="157"/>
      <c r="G55" s="157"/>
      <c r="H55" s="157"/>
      <c r="I55" s="157"/>
      <c r="J55" s="157"/>
      <c r="K55" s="114"/>
    </row>
    <row r="56" spans="2:11" ht="16.5" thickTop="1" thickBot="1" x14ac:dyDescent="0.3">
      <c r="B56" s="141"/>
      <c r="C56" s="142" t="s">
        <v>55</v>
      </c>
      <c r="D56" s="96">
        <f t="shared" si="3"/>
        <v>74458.598329605666</v>
      </c>
      <c r="E56" s="157"/>
      <c r="F56" s="157"/>
      <c r="G56" s="157"/>
      <c r="H56" s="157"/>
      <c r="I56" s="157"/>
      <c r="J56" s="95">
        <v>74458.598329605666</v>
      </c>
      <c r="K56" s="114"/>
    </row>
    <row r="57" spans="2:11" ht="16.5" thickTop="1" thickBot="1" x14ac:dyDescent="0.3">
      <c r="B57" s="144" t="s">
        <v>56</v>
      </c>
      <c r="C57" s="145" t="s">
        <v>57</v>
      </c>
      <c r="D57" s="89">
        <f>SUM(D58:D70)</f>
        <v>1113793.0581170209</v>
      </c>
      <c r="E57" s="157"/>
      <c r="F57" s="157"/>
      <c r="G57" s="157"/>
      <c r="H57" s="157"/>
      <c r="I57" s="157"/>
      <c r="J57" s="157"/>
      <c r="K57" s="114"/>
    </row>
    <row r="58" spans="2:11" ht="16.5" thickTop="1" thickBot="1" x14ac:dyDescent="0.3">
      <c r="B58" s="146"/>
      <c r="C58" s="147" t="s">
        <v>48</v>
      </c>
      <c r="D58" s="96">
        <f>SUM(F58:H58)</f>
        <v>826271.9405978095</v>
      </c>
      <c r="E58" s="157"/>
      <c r="F58" s="115">
        <v>814334.12870606093</v>
      </c>
      <c r="G58" s="115">
        <v>809.34317910160098</v>
      </c>
      <c r="H58" s="115">
        <v>11128.468712647014</v>
      </c>
      <c r="I58" s="157"/>
      <c r="J58" s="157"/>
      <c r="K58" s="114"/>
    </row>
    <row r="59" spans="2:11" ht="16.5" thickTop="1" thickBot="1" x14ac:dyDescent="0.3">
      <c r="B59" s="146"/>
      <c r="C59" s="147" t="s">
        <v>58</v>
      </c>
      <c r="D59" s="96">
        <f t="shared" ref="D59:D70" si="4">SUM(F59:H59)</f>
        <v>201268.28170916004</v>
      </c>
      <c r="E59" s="157"/>
      <c r="F59" s="115">
        <v>198360.39779253927</v>
      </c>
      <c r="G59" s="115">
        <v>197.14467231327407</v>
      </c>
      <c r="H59" s="115">
        <v>2710.7392443075182</v>
      </c>
      <c r="I59" s="157"/>
      <c r="J59" s="157"/>
      <c r="K59" s="114"/>
    </row>
    <row r="60" spans="2:11" ht="16.5" thickTop="1" thickBot="1" x14ac:dyDescent="0.3">
      <c r="B60" s="146"/>
      <c r="C60" s="147" t="s">
        <v>59</v>
      </c>
      <c r="D60" s="96">
        <f t="shared" si="4"/>
        <v>0</v>
      </c>
      <c r="E60" s="157"/>
      <c r="F60" s="157"/>
      <c r="G60" s="95">
        <v>0</v>
      </c>
      <c r="H60" s="95">
        <v>0</v>
      </c>
      <c r="I60" s="157"/>
      <c r="J60" s="157"/>
      <c r="K60" s="114"/>
    </row>
    <row r="61" spans="2:11" ht="16.5" thickTop="1" thickBot="1" x14ac:dyDescent="0.3">
      <c r="B61" s="146"/>
      <c r="C61" s="147" t="s">
        <v>60</v>
      </c>
      <c r="D61" s="96">
        <f t="shared" si="4"/>
        <v>0</v>
      </c>
      <c r="E61" s="157"/>
      <c r="F61" s="157"/>
      <c r="G61" s="95"/>
      <c r="H61" s="95"/>
      <c r="I61" s="157"/>
      <c r="J61" s="157"/>
      <c r="K61" s="114"/>
    </row>
    <row r="62" spans="2:11" ht="16.5" thickTop="1" thickBot="1" x14ac:dyDescent="0.3">
      <c r="B62" s="146"/>
      <c r="C62" s="145" t="s">
        <v>92</v>
      </c>
      <c r="D62" s="157"/>
      <c r="E62" s="157"/>
      <c r="F62" s="157"/>
      <c r="G62" s="157"/>
      <c r="H62" s="157"/>
      <c r="I62" s="157"/>
      <c r="J62" s="157"/>
      <c r="K62" s="114"/>
    </row>
    <row r="63" spans="2:11" ht="16.5" thickTop="1" thickBot="1" x14ac:dyDescent="0.3">
      <c r="B63" s="146"/>
      <c r="C63" s="147" t="s">
        <v>58</v>
      </c>
      <c r="D63" s="96">
        <f t="shared" si="4"/>
        <v>9637.0920530743206</v>
      </c>
      <c r="E63" s="157"/>
      <c r="F63" s="115">
        <v>9616.2578700000013</v>
      </c>
      <c r="G63" s="115">
        <v>15.783472026000002</v>
      </c>
      <c r="H63" s="115">
        <v>5.0507110483200002</v>
      </c>
      <c r="I63" s="157"/>
      <c r="J63" s="157"/>
      <c r="K63" s="114"/>
    </row>
    <row r="64" spans="2:11" ht="16.5" thickTop="1" thickBot="1" x14ac:dyDescent="0.3">
      <c r="B64" s="146"/>
      <c r="C64" s="147" t="s">
        <v>93</v>
      </c>
      <c r="D64" s="96">
        <f t="shared" si="4"/>
        <v>0</v>
      </c>
      <c r="E64" s="157"/>
      <c r="F64" s="115"/>
      <c r="G64" s="115"/>
      <c r="H64" s="115"/>
      <c r="I64" s="157"/>
      <c r="J64" s="157"/>
      <c r="K64" s="114"/>
    </row>
    <row r="65" spans="2:11" ht="16.5" thickTop="1" thickBot="1" x14ac:dyDescent="0.3">
      <c r="B65" s="146"/>
      <c r="C65" s="145" t="s">
        <v>94</v>
      </c>
      <c r="D65" s="157"/>
      <c r="E65" s="157"/>
      <c r="F65" s="113"/>
      <c r="G65" s="113"/>
      <c r="H65" s="113"/>
      <c r="I65" s="113"/>
      <c r="J65" s="157"/>
      <c r="K65" s="114"/>
    </row>
    <row r="66" spans="2:11" ht="16.5" thickTop="1" thickBot="1" x14ac:dyDescent="0.3">
      <c r="B66" s="146"/>
      <c r="C66" s="147" t="s">
        <v>75</v>
      </c>
      <c r="D66" s="96">
        <f t="shared" si="4"/>
        <v>2447.9146801384459</v>
      </c>
      <c r="E66" s="157"/>
      <c r="F66" s="117">
        <v>2447.9146801384459</v>
      </c>
      <c r="G66" s="118"/>
      <c r="H66" s="118"/>
      <c r="I66" s="157"/>
      <c r="J66" s="113"/>
      <c r="K66" s="114"/>
    </row>
    <row r="67" spans="2:11" ht="16.5" thickTop="1" thickBot="1" x14ac:dyDescent="0.3">
      <c r="B67" s="146"/>
      <c r="C67" s="147" t="s">
        <v>95</v>
      </c>
      <c r="D67" s="96">
        <f t="shared" si="4"/>
        <v>440.06845917697791</v>
      </c>
      <c r="E67" s="157"/>
      <c r="F67" s="117">
        <v>440.06845917697791</v>
      </c>
      <c r="G67" s="95"/>
      <c r="H67" s="95"/>
      <c r="I67" s="157"/>
      <c r="J67" s="113"/>
      <c r="K67" s="114"/>
    </row>
    <row r="68" spans="2:11" ht="16.5" thickTop="1" thickBot="1" x14ac:dyDescent="0.3">
      <c r="B68" s="146"/>
      <c r="C68" s="147" t="s">
        <v>96</v>
      </c>
      <c r="D68" s="96">
        <f t="shared" si="4"/>
        <v>0</v>
      </c>
      <c r="E68" s="157"/>
      <c r="F68" s="117"/>
      <c r="G68" s="95"/>
      <c r="H68" s="95"/>
      <c r="I68" s="157"/>
      <c r="J68" s="113"/>
      <c r="K68" s="114"/>
    </row>
    <row r="69" spans="2:11" ht="16.5" thickTop="1" thickBot="1" x14ac:dyDescent="0.3">
      <c r="B69" s="146"/>
      <c r="C69" s="145" t="s">
        <v>97</v>
      </c>
      <c r="D69" s="157"/>
      <c r="E69" s="157"/>
      <c r="F69" s="157"/>
      <c r="G69" s="157"/>
      <c r="H69" s="157"/>
      <c r="I69" s="157"/>
      <c r="J69" s="113"/>
      <c r="K69" s="114"/>
    </row>
    <row r="70" spans="2:11" ht="16.5" thickTop="1" thickBot="1" x14ac:dyDescent="0.3">
      <c r="B70" s="146"/>
      <c r="C70" s="147" t="s">
        <v>98</v>
      </c>
      <c r="D70" s="96">
        <f t="shared" si="4"/>
        <v>73727.760617661552</v>
      </c>
      <c r="E70" s="157"/>
      <c r="F70" s="115">
        <v>73727.760617661552</v>
      </c>
      <c r="G70" s="115">
        <v>0</v>
      </c>
      <c r="H70" s="115">
        <v>0</v>
      </c>
      <c r="I70" s="157"/>
      <c r="J70" s="113"/>
      <c r="K70" s="114"/>
    </row>
    <row r="71" spans="2:11" ht="16.5" thickTop="1" thickBot="1" x14ac:dyDescent="0.3">
      <c r="B71" s="139" t="s">
        <v>61</v>
      </c>
      <c r="C71" s="140" t="s">
        <v>62</v>
      </c>
      <c r="D71" s="89">
        <f>SUM(D72:D75)</f>
        <v>175148.180024834</v>
      </c>
      <c r="E71" s="157"/>
      <c r="F71" s="157"/>
      <c r="G71" s="157"/>
      <c r="H71" s="157"/>
      <c r="I71" s="157"/>
      <c r="J71" s="113"/>
      <c r="K71" s="114"/>
    </row>
    <row r="72" spans="2:11" ht="16.5" thickTop="1" thickBot="1" x14ac:dyDescent="0.3">
      <c r="B72" s="141"/>
      <c r="C72" s="142" t="s">
        <v>72</v>
      </c>
      <c r="D72" s="95">
        <f>SUM(F72:H72)</f>
        <v>155632.15165863399</v>
      </c>
      <c r="E72" s="157"/>
      <c r="F72" s="157"/>
      <c r="G72" s="95">
        <v>155632.15165863399</v>
      </c>
      <c r="H72" s="113"/>
      <c r="I72" s="113"/>
      <c r="J72" s="113"/>
      <c r="K72" s="114"/>
    </row>
    <row r="73" spans="2:11" ht="16.5" thickTop="1" thickBot="1" x14ac:dyDescent="0.3">
      <c r="B73" s="141"/>
      <c r="C73" s="142" t="s">
        <v>63</v>
      </c>
      <c r="D73" s="95">
        <f t="shared" ref="D73:D75" si="5">SUM(F73:H73)</f>
        <v>0</v>
      </c>
      <c r="E73" s="157"/>
      <c r="F73" s="115"/>
      <c r="G73" s="115"/>
      <c r="H73" s="115"/>
      <c r="I73" s="157"/>
      <c r="J73" s="113"/>
      <c r="K73" s="114"/>
    </row>
    <row r="74" spans="2:11" ht="16.5" thickTop="1" thickBot="1" x14ac:dyDescent="0.3">
      <c r="B74" s="141"/>
      <c r="C74" s="140" t="s">
        <v>64</v>
      </c>
      <c r="D74" s="157"/>
      <c r="E74" s="157"/>
      <c r="F74" s="157"/>
      <c r="G74" s="157"/>
      <c r="H74" s="157"/>
      <c r="I74" s="157"/>
      <c r="J74" s="113"/>
      <c r="K74" s="119"/>
    </row>
    <row r="75" spans="2:11" ht="16.5" thickTop="1" thickBot="1" x14ac:dyDescent="0.3">
      <c r="B75" s="141"/>
      <c r="C75" s="142" t="s">
        <v>65</v>
      </c>
      <c r="D75" s="95">
        <f t="shared" si="5"/>
        <v>19516.0283662</v>
      </c>
      <c r="E75" s="157"/>
      <c r="F75" s="157"/>
      <c r="G75" s="115">
        <v>13492.431225</v>
      </c>
      <c r="H75" s="115">
        <v>6023.5971412000017</v>
      </c>
      <c r="I75" s="157"/>
      <c r="J75" s="113"/>
      <c r="K75" s="114"/>
    </row>
    <row r="76" spans="2:11" ht="16.5" thickTop="1" thickBot="1" x14ac:dyDescent="0.3">
      <c r="B76" s="144" t="s">
        <v>11</v>
      </c>
      <c r="C76" s="148" t="s">
        <v>66</v>
      </c>
      <c r="D76" s="89">
        <f>SUM(D77:D81)</f>
        <v>47684.949189445542</v>
      </c>
      <c r="E76" s="157"/>
      <c r="F76" s="157"/>
      <c r="G76" s="157"/>
      <c r="H76" s="157"/>
      <c r="I76" s="157"/>
      <c r="J76" s="157"/>
      <c r="K76" s="114"/>
    </row>
    <row r="77" spans="2:11" ht="16.5" thickTop="1" thickBot="1" x14ac:dyDescent="0.3">
      <c r="B77" s="146"/>
      <c r="C77" s="149" t="s">
        <v>99</v>
      </c>
      <c r="D77" s="95">
        <f>SUM(F77:K77)</f>
        <v>29267.011847177815</v>
      </c>
      <c r="E77" s="157"/>
      <c r="F77" s="157"/>
      <c r="G77" s="115">
        <v>29267.011847177815</v>
      </c>
      <c r="H77" s="157"/>
      <c r="I77" s="157"/>
      <c r="J77" s="113"/>
      <c r="K77" s="114"/>
    </row>
    <row r="78" spans="2:11" ht="16.5" thickTop="1" thickBot="1" x14ac:dyDescent="0.3">
      <c r="B78" s="146"/>
      <c r="C78" s="149" t="s">
        <v>100</v>
      </c>
      <c r="D78" s="95">
        <f t="shared" ref="D78:D81" si="6">SUM(F78:K78)</f>
        <v>5794.1978554254556</v>
      </c>
      <c r="E78" s="157"/>
      <c r="F78" s="157"/>
      <c r="G78" s="115">
        <v>3945.7610996583217</v>
      </c>
      <c r="H78" s="117">
        <v>1848.4367557671337</v>
      </c>
      <c r="I78" s="157"/>
      <c r="J78" s="113"/>
      <c r="K78" s="114"/>
    </row>
    <row r="79" spans="2:11" ht="16.5" thickTop="1" thickBot="1" x14ac:dyDescent="0.3">
      <c r="B79" s="146"/>
      <c r="C79" s="148" t="s">
        <v>67</v>
      </c>
      <c r="D79" s="157"/>
      <c r="E79" s="157"/>
      <c r="F79" s="157"/>
      <c r="G79" s="157"/>
      <c r="H79" s="157"/>
      <c r="I79" s="157"/>
      <c r="J79" s="157"/>
      <c r="K79" s="114"/>
    </row>
    <row r="80" spans="2:11" ht="16.5" thickTop="1" thickBot="1" x14ac:dyDescent="0.3">
      <c r="B80" s="146"/>
      <c r="C80" s="149" t="s">
        <v>101</v>
      </c>
      <c r="D80" s="95">
        <f t="shared" si="6"/>
        <v>12623.739486842271</v>
      </c>
      <c r="E80" s="157"/>
      <c r="F80" s="157"/>
      <c r="G80" s="157"/>
      <c r="H80" s="115">
        <v>12623.739486842271</v>
      </c>
      <c r="I80" s="157"/>
      <c r="J80" s="113"/>
      <c r="K80" s="114"/>
    </row>
    <row r="81" spans="2:11" ht="16.5" thickTop="1" thickBot="1" x14ac:dyDescent="0.3">
      <c r="B81" s="150"/>
      <c r="C81" s="151" t="s">
        <v>102</v>
      </c>
      <c r="D81" s="95">
        <f t="shared" si="6"/>
        <v>0</v>
      </c>
      <c r="E81" s="120"/>
      <c r="F81" s="95" t="s">
        <v>85</v>
      </c>
      <c r="G81" s="95" t="s">
        <v>85</v>
      </c>
      <c r="H81" s="95" t="s">
        <v>85</v>
      </c>
      <c r="I81" s="120"/>
      <c r="J81" s="120"/>
      <c r="K81" s="121"/>
    </row>
    <row r="82" spans="2:11" ht="15.75" thickBot="1" x14ac:dyDescent="0.3"/>
    <row r="83" spans="2:11" ht="15.75" thickBot="1" x14ac:dyDescent="0.3">
      <c r="B83" s="152" t="s">
        <v>68</v>
      </c>
      <c r="C83" s="153"/>
      <c r="D83" s="99">
        <f>SUM(D15,D23,D31,D40,D45,D57,D71,D76)</f>
        <v>2782617.0996528566</v>
      </c>
      <c r="E83" s="156"/>
      <c r="F83" s="101">
        <f>SUM(F15:F81)</f>
        <v>2376551.7979076253</v>
      </c>
      <c r="G83" s="101">
        <f t="shared" ref="G83:K83" si="7">SUM(G15:G81)</f>
        <v>286840.00087612809</v>
      </c>
      <c r="H83" s="101">
        <f t="shared" si="7"/>
        <v>39045.813641848566</v>
      </c>
      <c r="I83" s="101">
        <f t="shared" si="7"/>
        <v>0</v>
      </c>
      <c r="J83" s="101">
        <f t="shared" si="7"/>
        <v>74458.598329605666</v>
      </c>
      <c r="K83" s="101">
        <f t="shared" si="7"/>
        <v>5720.8888976487633</v>
      </c>
    </row>
    <row r="84" spans="2:11" x14ac:dyDescent="0.25">
      <c r="J84" s="154"/>
      <c r="K84" s="154"/>
    </row>
  </sheetData>
  <mergeCells count="1">
    <mergeCell ref="B13:K13"/>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N84"/>
  <sheetViews>
    <sheetView workbookViewId="0">
      <selection activeCell="I34" sqref="I34"/>
    </sheetView>
  </sheetViews>
  <sheetFormatPr defaultRowHeight="15" x14ac:dyDescent="0.25"/>
  <cols>
    <col min="1" max="1" width="9.140625" style="128"/>
    <col min="2" max="2" width="22.5703125" style="128" customWidth="1"/>
    <col min="3" max="3" width="39.42578125" style="128" customWidth="1"/>
    <col min="4" max="4" width="14" style="128" bestFit="1" customWidth="1"/>
    <col min="5" max="5" width="1.5703125" style="128" customWidth="1"/>
    <col min="6" max="8" width="13.42578125" style="128" bestFit="1" customWidth="1"/>
    <col min="9" max="9" width="10.42578125" style="128" customWidth="1"/>
    <col min="10" max="10" width="10" style="128" customWidth="1"/>
    <col min="11" max="11" width="9.42578125" style="128" customWidth="1"/>
    <col min="12" max="12" width="9.140625" style="128"/>
    <col min="13" max="13" width="64" style="128" customWidth="1"/>
    <col min="14" max="15" width="9.140625" style="128"/>
    <col min="16" max="16" width="11.28515625" style="128" customWidth="1"/>
    <col min="17" max="16384" width="9.140625" style="128"/>
  </cols>
  <sheetData>
    <row r="5" spans="2:11" ht="15.75" thickBot="1" x14ac:dyDescent="0.3"/>
    <row r="6" spans="2:11" ht="16.5" thickTop="1" thickBot="1" x14ac:dyDescent="0.3">
      <c r="B6" s="129" t="s">
        <v>35</v>
      </c>
      <c r="C6" s="155" t="s">
        <v>138</v>
      </c>
    </row>
    <row r="8" spans="2:11" ht="15.75" thickBot="1" x14ac:dyDescent="0.3">
      <c r="B8" s="130" t="s">
        <v>36</v>
      </c>
    </row>
    <row r="9" spans="2:11" ht="16.5" thickTop="1" thickBot="1" x14ac:dyDescent="0.3">
      <c r="B9" s="155"/>
      <c r="C9" s="128" t="s">
        <v>37</v>
      </c>
    </row>
    <row r="10" spans="2:11" ht="15.75" thickTop="1" x14ac:dyDescent="0.25">
      <c r="B10" s="131"/>
      <c r="C10" s="128" t="s">
        <v>38</v>
      </c>
    </row>
    <row r="11" spans="2:11" x14ac:dyDescent="0.25">
      <c r="B11" s="132"/>
    </row>
    <row r="12" spans="2:11" ht="15.75" thickBot="1" x14ac:dyDescent="0.3">
      <c r="B12" s="132"/>
    </row>
    <row r="13" spans="2:11" ht="15.75" thickBot="1" x14ac:dyDescent="0.3">
      <c r="B13" s="232" t="s">
        <v>73</v>
      </c>
      <c r="C13" s="233"/>
      <c r="D13" s="233"/>
      <c r="E13" s="233"/>
      <c r="F13" s="233"/>
      <c r="G13" s="233"/>
      <c r="H13" s="233"/>
      <c r="I13" s="233"/>
      <c r="J13" s="233"/>
      <c r="K13" s="234"/>
    </row>
    <row r="14" spans="2:11" x14ac:dyDescent="0.25">
      <c r="B14" s="133"/>
      <c r="C14" s="134"/>
      <c r="D14" s="135" t="s">
        <v>78</v>
      </c>
      <c r="E14" s="136"/>
      <c r="F14" s="137" t="s">
        <v>79</v>
      </c>
      <c r="G14" s="137" t="s">
        <v>80</v>
      </c>
      <c r="H14" s="137" t="s">
        <v>81</v>
      </c>
      <c r="I14" s="137" t="s">
        <v>82</v>
      </c>
      <c r="J14" s="137" t="s">
        <v>83</v>
      </c>
      <c r="K14" s="138" t="s">
        <v>84</v>
      </c>
    </row>
    <row r="15" spans="2:11" ht="15.75" thickBot="1" x14ac:dyDescent="0.3">
      <c r="B15" s="139" t="s">
        <v>39</v>
      </c>
      <c r="C15" s="140" t="s">
        <v>40</v>
      </c>
      <c r="D15" s="89">
        <f>SUM(D16:D22)</f>
        <v>281429.3395560495</v>
      </c>
      <c r="E15" s="112"/>
      <c r="F15" s="113"/>
      <c r="G15" s="113"/>
      <c r="H15" s="113"/>
      <c r="I15" s="113"/>
      <c r="J15" s="157"/>
      <c r="K15" s="114"/>
    </row>
    <row r="16" spans="2:11" ht="16.5" thickTop="1" thickBot="1" x14ac:dyDescent="0.3">
      <c r="B16" s="141"/>
      <c r="C16" s="142" t="s">
        <v>41</v>
      </c>
      <c r="D16" s="96">
        <f>SUM(F16:H16)</f>
        <v>77177.036017361112</v>
      </c>
      <c r="E16" s="157"/>
      <c r="F16" s="115">
        <v>76801.68996892366</v>
      </c>
      <c r="G16" s="115">
        <v>51.631984455730851</v>
      </c>
      <c r="H16" s="115">
        <v>323.71406398172417</v>
      </c>
      <c r="I16" s="157"/>
      <c r="J16" s="157"/>
      <c r="K16" s="114"/>
    </row>
    <row r="17" spans="2:14" ht="16.5" thickTop="1" thickBot="1" x14ac:dyDescent="0.3">
      <c r="B17" s="141"/>
      <c r="C17" s="142" t="s">
        <v>42</v>
      </c>
      <c r="D17" s="96">
        <f>SUM(F17:H17)</f>
        <v>173517.75178106752</v>
      </c>
      <c r="E17" s="157"/>
      <c r="F17" s="115">
        <v>173347.73891001282</v>
      </c>
      <c r="G17" s="115">
        <v>68.659044079786298</v>
      </c>
      <c r="H17" s="115">
        <v>101.35382697492261</v>
      </c>
      <c r="I17" s="157"/>
      <c r="J17" s="157"/>
      <c r="K17" s="114"/>
    </row>
    <row r="18" spans="2:14" ht="16.5" thickTop="1" thickBot="1" x14ac:dyDescent="0.3">
      <c r="B18" s="141"/>
      <c r="C18" s="142" t="s">
        <v>43</v>
      </c>
      <c r="D18" s="96">
        <f>SUM(F18:H18)</f>
        <v>10102.350372236118</v>
      </c>
      <c r="E18" s="157"/>
      <c r="F18" s="115">
        <v>10061.586703359832</v>
      </c>
      <c r="G18" s="115">
        <v>10.313699354241285</v>
      </c>
      <c r="H18" s="115">
        <v>30.449969522045702</v>
      </c>
      <c r="I18" s="157"/>
      <c r="J18" s="157"/>
      <c r="K18" s="114"/>
    </row>
    <row r="19" spans="2:14" ht="16.5" thickTop="1" thickBot="1" x14ac:dyDescent="0.3">
      <c r="B19" s="141"/>
      <c r="C19" s="142" t="s">
        <v>69</v>
      </c>
      <c r="D19" s="96">
        <f t="shared" ref="D19:D22" si="0">SUM(F19:H19)</f>
        <v>15792.369912900569</v>
      </c>
      <c r="E19" s="157"/>
      <c r="F19" s="115">
        <v>15739.380381869127</v>
      </c>
      <c r="G19" s="115">
        <v>13.406989779039414</v>
      </c>
      <c r="H19" s="115">
        <v>39.582541252402081</v>
      </c>
      <c r="I19" s="157"/>
      <c r="J19" s="157"/>
      <c r="K19" s="114"/>
    </row>
    <row r="20" spans="2:14" ht="16.5" thickTop="1" thickBot="1" x14ac:dyDescent="0.3">
      <c r="B20" s="141"/>
      <c r="C20" s="142" t="s">
        <v>44</v>
      </c>
      <c r="D20" s="96">
        <f t="shared" si="0"/>
        <v>1069.6511754816445</v>
      </c>
      <c r="E20" s="157"/>
      <c r="F20" s="115">
        <v>0</v>
      </c>
      <c r="G20" s="115">
        <v>364.13657037672994</v>
      </c>
      <c r="H20" s="115">
        <v>705.51460510491449</v>
      </c>
      <c r="I20" s="157"/>
      <c r="J20" s="157"/>
      <c r="K20" s="114"/>
    </row>
    <row r="21" spans="2:14" ht="16.5" thickTop="1" thickBot="1" x14ac:dyDescent="0.3">
      <c r="B21" s="141"/>
      <c r="C21" s="142" t="s">
        <v>45</v>
      </c>
      <c r="D21" s="96">
        <f t="shared" si="0"/>
        <v>3770.1802970026165</v>
      </c>
      <c r="E21" s="157"/>
      <c r="F21" s="115">
        <v>3743.8927748151468</v>
      </c>
      <c r="G21" s="115">
        <v>8.3527064997324612</v>
      </c>
      <c r="H21" s="115">
        <v>17.934815687737231</v>
      </c>
      <c r="I21" s="157"/>
      <c r="J21" s="157"/>
      <c r="K21" s="114"/>
    </row>
    <row r="22" spans="2:14" ht="16.5" thickTop="1" thickBot="1" x14ac:dyDescent="0.3">
      <c r="B22" s="141"/>
      <c r="C22" s="142" t="s">
        <v>315</v>
      </c>
      <c r="D22" s="96">
        <f t="shared" si="0"/>
        <v>0</v>
      </c>
      <c r="E22" s="157"/>
      <c r="F22" s="170">
        <v>0</v>
      </c>
      <c r="G22" s="170">
        <v>0</v>
      </c>
      <c r="H22" s="170">
        <v>0</v>
      </c>
      <c r="I22" s="157"/>
      <c r="J22" s="157"/>
      <c r="K22" s="114"/>
    </row>
    <row r="23" spans="2:14" ht="16.5" thickTop="1" thickBot="1" x14ac:dyDescent="0.3">
      <c r="B23" s="141"/>
      <c r="C23" s="140" t="s">
        <v>46</v>
      </c>
      <c r="D23" s="89">
        <f>SUM(D24:D30)</f>
        <v>210072.88337176756</v>
      </c>
      <c r="E23" s="157"/>
      <c r="F23" s="113"/>
      <c r="G23" s="113"/>
      <c r="H23" s="113"/>
      <c r="I23" s="157"/>
      <c r="J23" s="157"/>
      <c r="K23" s="114"/>
    </row>
    <row r="24" spans="2:14" ht="16.5" thickTop="1" thickBot="1" x14ac:dyDescent="0.3">
      <c r="B24" s="141"/>
      <c r="C24" s="142" t="s">
        <v>41</v>
      </c>
      <c r="D24" s="96">
        <f t="shared" ref="D24:D39" si="1">SUM(F24:H24)</f>
        <v>86269.197696511663</v>
      </c>
      <c r="E24" s="157"/>
      <c r="F24" s="115">
        <v>85849.6324459108</v>
      </c>
      <c r="G24" s="115">
        <v>57.714705103117318</v>
      </c>
      <c r="H24" s="115">
        <v>361.85054549773645</v>
      </c>
      <c r="I24" s="157"/>
      <c r="J24" s="157"/>
      <c r="K24" s="114"/>
    </row>
    <row r="25" spans="2:14" ht="16.5" thickTop="1" thickBot="1" x14ac:dyDescent="0.3">
      <c r="B25" s="141"/>
      <c r="C25" s="142" t="s">
        <v>42</v>
      </c>
      <c r="D25" s="96">
        <f t="shared" si="1"/>
        <v>108920.84422201544</v>
      </c>
      <c r="E25" s="157"/>
      <c r="F25" s="115">
        <v>108814.12346720038</v>
      </c>
      <c r="G25" s="115">
        <v>43.098766367619923</v>
      </c>
      <c r="H25" s="115">
        <v>63.621988447438937</v>
      </c>
      <c r="I25" s="157"/>
      <c r="J25" s="157"/>
      <c r="K25" s="114"/>
    </row>
    <row r="26" spans="2:14" ht="16.5" thickTop="1" thickBot="1" x14ac:dyDescent="0.3">
      <c r="B26" s="141"/>
      <c r="C26" s="142" t="s">
        <v>43</v>
      </c>
      <c r="D26" s="96">
        <f t="shared" si="1"/>
        <v>2970.2091061057372</v>
      </c>
      <c r="E26" s="157"/>
      <c r="F26" s="115">
        <v>2958.5122254430612</v>
      </c>
      <c r="G26" s="115">
        <v>2.9594517339300239</v>
      </c>
      <c r="H26" s="115">
        <v>8.7374289287457838</v>
      </c>
      <c r="I26" s="157"/>
      <c r="J26" s="157"/>
      <c r="K26" s="114"/>
    </row>
    <row r="27" spans="2:14" ht="16.5" thickTop="1" thickBot="1" x14ac:dyDescent="0.3">
      <c r="B27" s="141"/>
      <c r="C27" s="142" t="s">
        <v>69</v>
      </c>
      <c r="D27" s="96">
        <f t="shared" si="1"/>
        <v>5905.7868720516681</v>
      </c>
      <c r="E27" s="157"/>
      <c r="F27" s="115">
        <v>5886.1132476653665</v>
      </c>
      <c r="G27" s="115">
        <v>4.9776640013533839</v>
      </c>
      <c r="H27" s="115">
        <v>14.695960384948087</v>
      </c>
      <c r="I27" s="157"/>
      <c r="J27" s="157"/>
      <c r="K27" s="114"/>
      <c r="N27" s="132"/>
    </row>
    <row r="28" spans="2:14" ht="16.5" thickTop="1" thickBot="1" x14ac:dyDescent="0.3">
      <c r="B28" s="141"/>
      <c r="C28" s="142" t="s">
        <v>70</v>
      </c>
      <c r="D28" s="96">
        <f t="shared" si="1"/>
        <v>5629.9932822135079</v>
      </c>
      <c r="E28" s="157"/>
      <c r="F28" s="115">
        <v>5611.238393909658</v>
      </c>
      <c r="G28" s="115">
        <v>4.7452127033835811</v>
      </c>
      <c r="H28" s="115">
        <v>14.009675600465812</v>
      </c>
      <c r="I28" s="157"/>
      <c r="J28" s="157"/>
      <c r="K28" s="114"/>
      <c r="N28" s="132"/>
    </row>
    <row r="29" spans="2:14" ht="16.5" thickTop="1" thickBot="1" x14ac:dyDescent="0.3">
      <c r="B29" s="141"/>
      <c r="C29" s="142" t="s">
        <v>45</v>
      </c>
      <c r="D29" s="96">
        <f t="shared" si="1"/>
        <v>285.40389204937139</v>
      </c>
      <c r="E29" s="157"/>
      <c r="F29" s="115">
        <v>283.41391794903387</v>
      </c>
      <c r="G29" s="115">
        <v>0.632302637108623</v>
      </c>
      <c r="H29" s="115">
        <v>1.3576714632289049</v>
      </c>
      <c r="I29" s="157"/>
      <c r="J29" s="157"/>
      <c r="K29" s="114"/>
      <c r="N29" s="132"/>
    </row>
    <row r="30" spans="2:14" ht="16.5" thickTop="1" thickBot="1" x14ac:dyDescent="0.3">
      <c r="B30" s="141"/>
      <c r="C30" s="142" t="s">
        <v>44</v>
      </c>
      <c r="D30" s="96">
        <f t="shared" si="1"/>
        <v>91.448300820185167</v>
      </c>
      <c r="E30" s="157"/>
      <c r="F30" s="115">
        <v>0</v>
      </c>
      <c r="G30" s="115">
        <v>31.131336449424737</v>
      </c>
      <c r="H30" s="115">
        <v>60.316964370760431</v>
      </c>
      <c r="I30" s="157"/>
      <c r="J30" s="157"/>
      <c r="K30" s="114"/>
      <c r="N30" s="132"/>
    </row>
    <row r="31" spans="2:14" ht="16.5" thickTop="1" thickBot="1" x14ac:dyDescent="0.3">
      <c r="B31" s="141"/>
      <c r="C31" s="140" t="s">
        <v>47</v>
      </c>
      <c r="D31" s="89">
        <f>SUM(D32:D39)</f>
        <v>218329.90337131239</v>
      </c>
      <c r="E31" s="157"/>
      <c r="F31" s="113"/>
      <c r="G31" s="113"/>
      <c r="H31" s="113"/>
      <c r="I31" s="113"/>
      <c r="J31" s="157"/>
      <c r="K31" s="114"/>
      <c r="N31" s="132"/>
    </row>
    <row r="32" spans="2:14" ht="16.5" thickTop="1" thickBot="1" x14ac:dyDescent="0.3">
      <c r="B32" s="141"/>
      <c r="C32" s="142" t="s">
        <v>41</v>
      </c>
      <c r="D32" s="96">
        <f t="shared" si="1"/>
        <v>66168.557449115673</v>
      </c>
      <c r="E32" s="157"/>
      <c r="F32" s="115">
        <v>65846.750499134519</v>
      </c>
      <c r="G32" s="115">
        <v>44.267234218509564</v>
      </c>
      <c r="H32" s="115">
        <v>277.53971576263973</v>
      </c>
      <c r="I32" s="157"/>
      <c r="J32" s="157"/>
      <c r="K32" s="114"/>
      <c r="N32" s="132"/>
    </row>
    <row r="33" spans="2:11" ht="16.5" thickTop="1" thickBot="1" x14ac:dyDescent="0.3">
      <c r="B33" s="141"/>
      <c r="C33" s="142" t="s">
        <v>42</v>
      </c>
      <c r="D33" s="96">
        <f t="shared" si="1"/>
        <v>111648.25468123163</v>
      </c>
      <c r="E33" s="157"/>
      <c r="F33" s="115">
        <v>111538.86160685298</v>
      </c>
      <c r="G33" s="115">
        <v>44.177972345226571</v>
      </c>
      <c r="H33" s="115">
        <v>65.215102033429702</v>
      </c>
      <c r="I33" s="157"/>
      <c r="J33" s="157"/>
      <c r="K33" s="114"/>
    </row>
    <row r="34" spans="2:11" ht="16.5" thickTop="1" thickBot="1" x14ac:dyDescent="0.3">
      <c r="B34" s="141"/>
      <c r="C34" s="142" t="s">
        <v>43</v>
      </c>
      <c r="D34" s="96">
        <f t="shared" si="1"/>
        <v>724.57842779767816</v>
      </c>
      <c r="E34" s="157"/>
      <c r="F34" s="115">
        <v>721.75424734165131</v>
      </c>
      <c r="G34" s="115">
        <v>0.71455168164534821</v>
      </c>
      <c r="H34" s="115">
        <v>2.1096287743815045</v>
      </c>
      <c r="I34" s="157"/>
      <c r="J34" s="157"/>
      <c r="K34" s="114"/>
    </row>
    <row r="35" spans="2:11" ht="16.5" thickTop="1" thickBot="1" x14ac:dyDescent="0.3">
      <c r="B35" s="141"/>
      <c r="C35" s="142" t="s">
        <v>69</v>
      </c>
      <c r="D35" s="96">
        <f t="shared" si="1"/>
        <v>7278.1011804419131</v>
      </c>
      <c r="E35" s="157"/>
      <c r="F35" s="115">
        <v>7253.6803259103863</v>
      </c>
      <c r="G35" s="115">
        <v>6.1787704236391878</v>
      </c>
      <c r="H35" s="115">
        <v>18.242084107887131</v>
      </c>
      <c r="I35" s="157"/>
      <c r="J35" s="157"/>
      <c r="K35" s="114"/>
    </row>
    <row r="36" spans="2:11" ht="16.5" thickTop="1" thickBot="1" x14ac:dyDescent="0.3">
      <c r="B36" s="141"/>
      <c r="C36" s="142" t="s">
        <v>70</v>
      </c>
      <c r="D36" s="96">
        <f t="shared" si="1"/>
        <v>1960.5877047166373</v>
      </c>
      <c r="E36" s="157"/>
      <c r="F36" s="115">
        <v>1954.1087024939873</v>
      </c>
      <c r="G36" s="115">
        <v>1.6392656225981519</v>
      </c>
      <c r="H36" s="115">
        <v>4.8397366000516877</v>
      </c>
      <c r="I36" s="157"/>
      <c r="J36" s="157"/>
      <c r="K36" s="114"/>
    </row>
    <row r="37" spans="2:11" ht="16.5" thickTop="1" thickBot="1" x14ac:dyDescent="0.3">
      <c r="B37" s="141"/>
      <c r="C37" s="142" t="s">
        <v>45</v>
      </c>
      <c r="D37" s="96">
        <f t="shared" si="1"/>
        <v>16013.95384243612</v>
      </c>
      <c r="E37" s="157"/>
      <c r="F37" s="115">
        <v>15890.268348970365</v>
      </c>
      <c r="G37" s="115">
        <v>39.300342490494153</v>
      </c>
      <c r="H37" s="115">
        <v>84.385150975260174</v>
      </c>
      <c r="I37" s="157"/>
      <c r="J37" s="157"/>
      <c r="K37" s="114"/>
    </row>
    <row r="38" spans="2:11" ht="16.5" thickTop="1" thickBot="1" x14ac:dyDescent="0.3">
      <c r="B38" s="141"/>
      <c r="C38" s="142" t="s">
        <v>44</v>
      </c>
      <c r="D38" s="96">
        <f t="shared" si="1"/>
        <v>197.55252374900806</v>
      </c>
      <c r="E38" s="157"/>
      <c r="F38" s="157">
        <v>0</v>
      </c>
      <c r="G38" s="115">
        <v>67.251922978385721</v>
      </c>
      <c r="H38" s="115">
        <v>130.30060077062234</v>
      </c>
      <c r="I38" s="157"/>
      <c r="J38" s="157"/>
      <c r="K38" s="114"/>
    </row>
    <row r="39" spans="2:11" ht="16.5" thickTop="1" thickBot="1" x14ac:dyDescent="0.3">
      <c r="B39" s="141"/>
      <c r="C39" s="142" t="s">
        <v>110</v>
      </c>
      <c r="D39" s="96">
        <f t="shared" si="1"/>
        <v>14338.317561823756</v>
      </c>
      <c r="E39" s="157"/>
      <c r="F39" s="115">
        <v>14288.143504098507</v>
      </c>
      <c r="G39" s="115">
        <v>12.694641111207536</v>
      </c>
      <c r="H39" s="115">
        <v>37.479416614041291</v>
      </c>
      <c r="I39" s="157"/>
      <c r="J39" s="157"/>
      <c r="K39" s="114"/>
    </row>
    <row r="40" spans="2:11" ht="16.5" thickTop="1" thickBot="1" x14ac:dyDescent="0.3">
      <c r="B40" s="141"/>
      <c r="C40" s="140" t="s">
        <v>49</v>
      </c>
      <c r="D40" s="89">
        <f>SUM(D41:D44)</f>
        <v>71550.657519802815</v>
      </c>
      <c r="E40" s="157"/>
      <c r="F40" s="157"/>
      <c r="G40" s="157"/>
      <c r="H40" s="157"/>
      <c r="I40" s="157"/>
      <c r="J40" s="157"/>
      <c r="K40" s="114"/>
    </row>
    <row r="41" spans="2:11" ht="16.5" thickTop="1" thickBot="1" x14ac:dyDescent="0.3">
      <c r="B41" s="141"/>
      <c r="C41" s="142" t="s">
        <v>50</v>
      </c>
      <c r="D41" s="96">
        <f>SUM(F41:K41)</f>
        <v>12123.660973405789</v>
      </c>
      <c r="E41" s="157"/>
      <c r="F41" s="96">
        <v>12064.698249857562</v>
      </c>
      <c r="G41" s="96">
        <v>8.1108151754444897</v>
      </c>
      <c r="H41" s="96">
        <v>50.851908372782908</v>
      </c>
      <c r="I41" s="157"/>
      <c r="J41" s="157"/>
      <c r="K41" s="114"/>
    </row>
    <row r="42" spans="2:11" ht="16.5" thickTop="1" thickBot="1" x14ac:dyDescent="0.3">
      <c r="B42" s="141"/>
      <c r="C42" s="142" t="s">
        <v>51</v>
      </c>
      <c r="D42" s="96">
        <f t="shared" ref="D42:D44" si="2">SUM(F42:K42)</f>
        <v>52401.483428723426</v>
      </c>
      <c r="E42" s="157"/>
      <c r="F42" s="157"/>
      <c r="G42" s="96">
        <v>52401.483428723426</v>
      </c>
      <c r="H42" s="157"/>
      <c r="I42" s="157"/>
      <c r="J42" s="157"/>
      <c r="K42" s="114"/>
    </row>
    <row r="43" spans="2:11" ht="16.5" thickTop="1" thickBot="1" x14ac:dyDescent="0.3">
      <c r="B43" s="141"/>
      <c r="C43" s="142" t="s">
        <v>52</v>
      </c>
      <c r="D43" s="96">
        <f t="shared" si="2"/>
        <v>3179.7131176736034</v>
      </c>
      <c r="E43" s="157"/>
      <c r="F43" s="157"/>
      <c r="G43" s="157"/>
      <c r="H43" s="157"/>
      <c r="I43" s="157"/>
      <c r="J43" s="157"/>
      <c r="K43" s="96">
        <v>3179.7131176736034</v>
      </c>
    </row>
    <row r="44" spans="2:11" ht="16.5" thickTop="1" thickBot="1" x14ac:dyDescent="0.3">
      <c r="B44" s="141"/>
      <c r="C44" s="142" t="s">
        <v>316</v>
      </c>
      <c r="D44" s="96">
        <f t="shared" si="2"/>
        <v>3845.7999999999997</v>
      </c>
      <c r="E44" s="157"/>
      <c r="F44" s="157"/>
      <c r="G44" s="96">
        <v>3845.7999999999997</v>
      </c>
      <c r="H44" s="157"/>
      <c r="I44" s="157"/>
      <c r="J44" s="157"/>
      <c r="K44" s="169"/>
    </row>
    <row r="45" spans="2:11" ht="16.5" thickTop="1" thickBot="1" x14ac:dyDescent="0.3">
      <c r="B45" s="141"/>
      <c r="C45" s="140" t="s">
        <v>10</v>
      </c>
      <c r="D45" s="89">
        <f>SUM(D46:D56)</f>
        <v>58124.370835587593</v>
      </c>
      <c r="E45" s="157"/>
      <c r="F45" s="157"/>
      <c r="G45" s="157"/>
      <c r="H45" s="157"/>
      <c r="I45" s="157"/>
      <c r="J45" s="157"/>
      <c r="K45" s="114"/>
    </row>
    <row r="46" spans="2:11" ht="16.5" thickTop="1" thickBot="1" x14ac:dyDescent="0.3">
      <c r="B46" s="141"/>
      <c r="C46" s="142" t="s">
        <v>53</v>
      </c>
      <c r="D46" s="96">
        <f>SUM(F46:K46)</f>
        <v>0</v>
      </c>
      <c r="E46" s="157"/>
      <c r="F46" s="115"/>
      <c r="G46" s="115"/>
      <c r="H46" s="157"/>
      <c r="I46" s="157"/>
      <c r="J46" s="157"/>
      <c r="K46" s="114"/>
    </row>
    <row r="47" spans="2:11" ht="16.5" thickTop="1" thickBot="1" x14ac:dyDescent="0.3">
      <c r="B47" s="141"/>
      <c r="C47" s="142" t="s">
        <v>86</v>
      </c>
      <c r="D47" s="96">
        <f t="shared" ref="D47:D56" si="3">SUM(F47:K47)</f>
        <v>0</v>
      </c>
      <c r="E47" s="157"/>
      <c r="F47" s="115"/>
      <c r="G47" s="115"/>
      <c r="H47" s="115"/>
      <c r="I47" s="157"/>
      <c r="J47" s="157"/>
      <c r="K47" s="114"/>
    </row>
    <row r="48" spans="2:11" ht="16.5" thickTop="1" thickBot="1" x14ac:dyDescent="0.3">
      <c r="B48" s="141"/>
      <c r="C48" s="142" t="s">
        <v>87</v>
      </c>
      <c r="D48" s="96">
        <f t="shared" si="3"/>
        <v>0</v>
      </c>
      <c r="E48" s="157"/>
      <c r="F48" s="115"/>
      <c r="G48" s="157"/>
      <c r="H48" s="157"/>
      <c r="I48" s="95"/>
      <c r="J48" s="157"/>
      <c r="K48" s="114"/>
    </row>
    <row r="49" spans="2:11" ht="16.5" thickTop="1" thickBot="1" x14ac:dyDescent="0.3">
      <c r="B49" s="141"/>
      <c r="C49" s="143" t="s">
        <v>71</v>
      </c>
      <c r="D49" s="96">
        <f t="shared" si="3"/>
        <v>0</v>
      </c>
      <c r="E49" s="157"/>
      <c r="F49" s="115"/>
      <c r="G49" s="115"/>
      <c r="H49" s="157"/>
      <c r="I49" s="157"/>
      <c r="J49" s="157"/>
      <c r="K49" s="114"/>
    </row>
    <row r="50" spans="2:11" ht="16.5" thickTop="1" thickBot="1" x14ac:dyDescent="0.3">
      <c r="B50" s="141"/>
      <c r="C50" s="143" t="s">
        <v>88</v>
      </c>
      <c r="D50" s="96">
        <f t="shared" si="3"/>
        <v>0</v>
      </c>
      <c r="E50" s="157"/>
      <c r="F50" s="115"/>
      <c r="G50" s="115"/>
      <c r="H50" s="157"/>
      <c r="I50" s="157"/>
      <c r="J50" s="157"/>
      <c r="K50" s="114"/>
    </row>
    <row r="51" spans="2:11" ht="16.5" thickTop="1" thickBot="1" x14ac:dyDescent="0.3">
      <c r="B51" s="141"/>
      <c r="C51" s="143" t="s">
        <v>89</v>
      </c>
      <c r="D51" s="96">
        <f t="shared" si="3"/>
        <v>0</v>
      </c>
      <c r="E51" s="157"/>
      <c r="F51" s="115"/>
      <c r="G51" s="115"/>
      <c r="H51" s="157"/>
      <c r="I51" s="157"/>
      <c r="J51" s="157"/>
      <c r="K51" s="114"/>
    </row>
    <row r="52" spans="2:11" ht="16.5" thickTop="1" thickBot="1" x14ac:dyDescent="0.3">
      <c r="B52" s="141"/>
      <c r="C52" s="142" t="s">
        <v>90</v>
      </c>
      <c r="D52" s="96">
        <f t="shared" si="3"/>
        <v>0</v>
      </c>
      <c r="E52" s="157"/>
      <c r="F52" s="157"/>
      <c r="G52" s="157"/>
      <c r="H52" s="157"/>
      <c r="I52" s="95"/>
      <c r="J52" s="95"/>
      <c r="K52" s="95"/>
    </row>
    <row r="53" spans="2:11" ht="16.5" thickTop="1" thickBot="1" x14ac:dyDescent="0.3">
      <c r="B53" s="141"/>
      <c r="C53" s="142" t="s">
        <v>111</v>
      </c>
      <c r="D53" s="96">
        <f t="shared" si="3"/>
        <v>25152.5</v>
      </c>
      <c r="E53" s="157"/>
      <c r="F53" s="115">
        <v>25152.5</v>
      </c>
      <c r="G53" s="115">
        <v>0</v>
      </c>
      <c r="H53" s="157">
        <v>0</v>
      </c>
      <c r="I53" s="157"/>
      <c r="J53" s="157"/>
      <c r="K53" s="116"/>
    </row>
    <row r="54" spans="2:11" ht="16.5" thickTop="1" thickBot="1" x14ac:dyDescent="0.3">
      <c r="B54" s="141"/>
      <c r="C54" s="142" t="s">
        <v>91</v>
      </c>
      <c r="D54" s="96">
        <f t="shared" si="3"/>
        <v>0</v>
      </c>
      <c r="E54" s="157"/>
      <c r="F54" s="115"/>
      <c r="G54" s="115"/>
      <c r="H54" s="157"/>
      <c r="I54" s="157"/>
      <c r="J54" s="157"/>
      <c r="K54" s="114"/>
    </row>
    <row r="55" spans="2:11" ht="16.5" thickTop="1" thickBot="1" x14ac:dyDescent="0.3">
      <c r="B55" s="141"/>
      <c r="C55" s="140" t="s">
        <v>54</v>
      </c>
      <c r="D55" s="157"/>
      <c r="E55" s="157"/>
      <c r="F55" s="157"/>
      <c r="G55" s="157"/>
      <c r="H55" s="157"/>
      <c r="I55" s="157"/>
      <c r="J55" s="157"/>
      <c r="K55" s="114"/>
    </row>
    <row r="56" spans="2:11" ht="16.5" thickTop="1" thickBot="1" x14ac:dyDescent="0.3">
      <c r="B56" s="141"/>
      <c r="C56" s="142" t="s">
        <v>55</v>
      </c>
      <c r="D56" s="96">
        <f t="shared" si="3"/>
        <v>32971.870835587593</v>
      </c>
      <c r="E56" s="157"/>
      <c r="F56" s="157"/>
      <c r="G56" s="157"/>
      <c r="H56" s="157"/>
      <c r="I56" s="157"/>
      <c r="J56" s="95">
        <v>32971.870835587593</v>
      </c>
      <c r="K56" s="114"/>
    </row>
    <row r="57" spans="2:11" ht="16.5" thickTop="1" thickBot="1" x14ac:dyDescent="0.3">
      <c r="B57" s="144" t="s">
        <v>56</v>
      </c>
      <c r="C57" s="145" t="s">
        <v>57</v>
      </c>
      <c r="D57" s="89">
        <f>SUM(D58:D70)</f>
        <v>429744.92083280219</v>
      </c>
      <c r="E57" s="157"/>
      <c r="F57" s="157"/>
      <c r="G57" s="157"/>
      <c r="H57" s="157"/>
      <c r="I57" s="157"/>
      <c r="J57" s="157"/>
      <c r="K57" s="114"/>
    </row>
    <row r="58" spans="2:11" ht="16.5" thickTop="1" thickBot="1" x14ac:dyDescent="0.3">
      <c r="B58" s="146"/>
      <c r="C58" s="147" t="s">
        <v>48</v>
      </c>
      <c r="D58" s="96">
        <f>SUM(F58:H58)</f>
        <v>324852.45610544953</v>
      </c>
      <c r="E58" s="157"/>
      <c r="F58" s="115">
        <v>320159.05273179314</v>
      </c>
      <c r="G58" s="115">
        <v>318.19683889195937</v>
      </c>
      <c r="H58" s="115">
        <v>4375.2065347644411</v>
      </c>
      <c r="I58" s="157"/>
      <c r="J58" s="157"/>
      <c r="K58" s="114"/>
    </row>
    <row r="59" spans="2:11" ht="16.5" thickTop="1" thickBot="1" x14ac:dyDescent="0.3">
      <c r="B59" s="146"/>
      <c r="C59" s="147" t="s">
        <v>58</v>
      </c>
      <c r="D59" s="96">
        <f t="shared" ref="D59:D70" si="4">SUM(F59:H59)</f>
        <v>60207.613327309773</v>
      </c>
      <c r="E59" s="157"/>
      <c r="F59" s="115">
        <v>59337.745760667553</v>
      </c>
      <c r="G59" s="115">
        <v>58.974072314726733</v>
      </c>
      <c r="H59" s="115">
        <v>810.89349432749259</v>
      </c>
      <c r="I59" s="157"/>
      <c r="J59" s="157"/>
      <c r="K59" s="114"/>
    </row>
    <row r="60" spans="2:11" ht="16.5" thickTop="1" thickBot="1" x14ac:dyDescent="0.3">
      <c r="B60" s="146"/>
      <c r="C60" s="147" t="s">
        <v>59</v>
      </c>
      <c r="D60" s="96">
        <f t="shared" si="4"/>
        <v>0</v>
      </c>
      <c r="E60" s="157"/>
      <c r="F60" s="157"/>
      <c r="G60" s="95">
        <v>0</v>
      </c>
      <c r="H60" s="95">
        <v>0</v>
      </c>
      <c r="I60" s="157"/>
      <c r="J60" s="157"/>
      <c r="K60" s="114"/>
    </row>
    <row r="61" spans="2:11" ht="16.5" thickTop="1" thickBot="1" x14ac:dyDescent="0.3">
      <c r="B61" s="146"/>
      <c r="C61" s="147" t="s">
        <v>60</v>
      </c>
      <c r="D61" s="96">
        <f t="shared" si="4"/>
        <v>0</v>
      </c>
      <c r="E61" s="157"/>
      <c r="F61" s="157"/>
      <c r="G61" s="95"/>
      <c r="H61" s="95"/>
      <c r="I61" s="157"/>
      <c r="J61" s="157"/>
      <c r="K61" s="114"/>
    </row>
    <row r="62" spans="2:11" ht="16.5" thickTop="1" thickBot="1" x14ac:dyDescent="0.3">
      <c r="B62" s="146"/>
      <c r="C62" s="145" t="s">
        <v>92</v>
      </c>
      <c r="D62" s="157"/>
      <c r="E62" s="157"/>
      <c r="F62" s="157"/>
      <c r="G62" s="157"/>
      <c r="H62" s="157"/>
      <c r="I62" s="157"/>
      <c r="J62" s="157"/>
      <c r="K62" s="114"/>
    </row>
    <row r="63" spans="2:11" ht="16.5" thickTop="1" thickBot="1" x14ac:dyDescent="0.3">
      <c r="B63" s="146"/>
      <c r="C63" s="147" t="s">
        <v>58</v>
      </c>
      <c r="D63" s="96">
        <f t="shared" si="4"/>
        <v>5374.9636265296813</v>
      </c>
      <c r="E63" s="157"/>
      <c r="F63" s="115">
        <v>5363.3436300000012</v>
      </c>
      <c r="G63" s="115">
        <v>8.8030276740000009</v>
      </c>
      <c r="H63" s="115">
        <v>2.8169688556800003</v>
      </c>
      <c r="I63" s="157"/>
      <c r="J63" s="157"/>
      <c r="K63" s="114"/>
    </row>
    <row r="64" spans="2:11" ht="16.5" thickTop="1" thickBot="1" x14ac:dyDescent="0.3">
      <c r="B64" s="146"/>
      <c r="C64" s="147" t="s">
        <v>93</v>
      </c>
      <c r="D64" s="96">
        <f t="shared" si="4"/>
        <v>0</v>
      </c>
      <c r="E64" s="157"/>
      <c r="F64" s="115"/>
      <c r="G64" s="115"/>
      <c r="H64" s="115"/>
      <c r="I64" s="157"/>
      <c r="J64" s="157"/>
      <c r="K64" s="114"/>
    </row>
    <row r="65" spans="2:11" ht="16.5" thickTop="1" thickBot="1" x14ac:dyDescent="0.3">
      <c r="B65" s="146"/>
      <c r="C65" s="145" t="s">
        <v>94</v>
      </c>
      <c r="D65" s="157"/>
      <c r="E65" s="157"/>
      <c r="F65" s="113"/>
      <c r="G65" s="113"/>
      <c r="H65" s="113"/>
      <c r="I65" s="113"/>
      <c r="J65" s="157"/>
      <c r="K65" s="114"/>
    </row>
    <row r="66" spans="2:11" ht="16.5" thickTop="1" thickBot="1" x14ac:dyDescent="0.3">
      <c r="B66" s="146"/>
      <c r="C66" s="147" t="s">
        <v>75</v>
      </c>
      <c r="D66" s="96">
        <f t="shared" si="4"/>
        <v>778.88196568244052</v>
      </c>
      <c r="E66" s="157"/>
      <c r="F66" s="117">
        <v>778.88196568244052</v>
      </c>
      <c r="G66" s="118"/>
      <c r="H66" s="118"/>
      <c r="I66" s="157"/>
      <c r="J66" s="113"/>
      <c r="K66" s="114"/>
    </row>
    <row r="67" spans="2:11" ht="16.5" thickTop="1" thickBot="1" x14ac:dyDescent="0.3">
      <c r="B67" s="146"/>
      <c r="C67" s="147" t="s">
        <v>95</v>
      </c>
      <c r="D67" s="96">
        <f t="shared" si="4"/>
        <v>140.02179252676405</v>
      </c>
      <c r="E67" s="157"/>
      <c r="F67" s="117">
        <v>140.02179252676405</v>
      </c>
      <c r="G67" s="95"/>
      <c r="H67" s="95"/>
      <c r="I67" s="157"/>
      <c r="J67" s="113"/>
      <c r="K67" s="114"/>
    </row>
    <row r="68" spans="2:11" ht="16.5" thickTop="1" thickBot="1" x14ac:dyDescent="0.3">
      <c r="B68" s="146"/>
      <c r="C68" s="147" t="s">
        <v>96</v>
      </c>
      <c r="D68" s="96">
        <f t="shared" si="4"/>
        <v>0</v>
      </c>
      <c r="E68" s="157"/>
      <c r="F68" s="117"/>
      <c r="G68" s="95"/>
      <c r="H68" s="95"/>
      <c r="I68" s="157"/>
      <c r="J68" s="113"/>
      <c r="K68" s="114"/>
    </row>
    <row r="69" spans="2:11" ht="16.5" thickTop="1" thickBot="1" x14ac:dyDescent="0.3">
      <c r="B69" s="146"/>
      <c r="C69" s="145" t="s">
        <v>97</v>
      </c>
      <c r="D69" s="157"/>
      <c r="E69" s="157"/>
      <c r="F69" s="157"/>
      <c r="G69" s="157"/>
      <c r="H69" s="157"/>
      <c r="I69" s="157"/>
      <c r="J69" s="113"/>
      <c r="K69" s="114"/>
    </row>
    <row r="70" spans="2:11" ht="16.5" thickTop="1" thickBot="1" x14ac:dyDescent="0.3">
      <c r="B70" s="146"/>
      <c r="C70" s="147" t="s">
        <v>98</v>
      </c>
      <c r="D70" s="96">
        <f t="shared" si="4"/>
        <v>38390.984015304013</v>
      </c>
      <c r="E70" s="157"/>
      <c r="F70" s="115">
        <v>38390.984015304013</v>
      </c>
      <c r="G70" s="115">
        <v>0</v>
      </c>
      <c r="H70" s="115">
        <v>0</v>
      </c>
      <c r="I70" s="157"/>
      <c r="J70" s="113"/>
      <c r="K70" s="114"/>
    </row>
    <row r="71" spans="2:11" ht="16.5" thickTop="1" thickBot="1" x14ac:dyDescent="0.3">
      <c r="B71" s="139" t="s">
        <v>61</v>
      </c>
      <c r="C71" s="140" t="s">
        <v>62</v>
      </c>
      <c r="D71" s="89">
        <f>SUM(D72:D75)</f>
        <v>34073.694705895556</v>
      </c>
      <c r="E71" s="157"/>
      <c r="F71" s="157"/>
      <c r="G71" s="157"/>
      <c r="H71" s="157"/>
      <c r="I71" s="157"/>
      <c r="J71" s="113"/>
      <c r="K71" s="114"/>
    </row>
    <row r="72" spans="2:11" ht="16.5" thickTop="1" thickBot="1" x14ac:dyDescent="0.3">
      <c r="B72" s="141"/>
      <c r="C72" s="142" t="s">
        <v>72</v>
      </c>
      <c r="D72" s="95">
        <f>SUM(F72:H72)</f>
        <v>25431.57705998556</v>
      </c>
      <c r="E72" s="157"/>
      <c r="F72" s="157"/>
      <c r="G72" s="95">
        <v>25431.57705998556</v>
      </c>
      <c r="H72" s="113"/>
      <c r="I72" s="113"/>
      <c r="J72" s="113"/>
      <c r="K72" s="114"/>
    </row>
    <row r="73" spans="2:11" ht="16.5" thickTop="1" thickBot="1" x14ac:dyDescent="0.3">
      <c r="B73" s="141"/>
      <c r="C73" s="142" t="s">
        <v>63</v>
      </c>
      <c r="D73" s="95">
        <f t="shared" ref="D73:D75" si="5">SUM(F73:H73)</f>
        <v>0</v>
      </c>
      <c r="E73" s="157"/>
      <c r="F73" s="115"/>
      <c r="G73" s="115"/>
      <c r="H73" s="115"/>
      <c r="I73" s="157"/>
      <c r="J73" s="113"/>
      <c r="K73" s="114"/>
    </row>
    <row r="74" spans="2:11" ht="16.5" thickTop="1" thickBot="1" x14ac:dyDescent="0.3">
      <c r="B74" s="141"/>
      <c r="C74" s="140" t="s">
        <v>64</v>
      </c>
      <c r="D74" s="157"/>
      <c r="E74" s="157"/>
      <c r="F74" s="157"/>
      <c r="G74" s="157"/>
      <c r="H74" s="157"/>
      <c r="I74" s="157"/>
      <c r="J74" s="113"/>
      <c r="K74" s="119"/>
    </row>
    <row r="75" spans="2:11" ht="16.5" thickTop="1" thickBot="1" x14ac:dyDescent="0.3">
      <c r="B75" s="141"/>
      <c r="C75" s="142" t="s">
        <v>65</v>
      </c>
      <c r="D75" s="95">
        <f t="shared" si="5"/>
        <v>8642.1176459099988</v>
      </c>
      <c r="E75" s="157"/>
      <c r="F75" s="157"/>
      <c r="G75" s="115">
        <v>5974.73911125</v>
      </c>
      <c r="H75" s="115">
        <v>2667.3785346599998</v>
      </c>
      <c r="I75" s="157"/>
      <c r="J75" s="113"/>
      <c r="K75" s="114"/>
    </row>
    <row r="76" spans="2:11" ht="16.5" thickTop="1" thickBot="1" x14ac:dyDescent="0.3">
      <c r="B76" s="144" t="s">
        <v>11</v>
      </c>
      <c r="C76" s="148" t="s">
        <v>66</v>
      </c>
      <c r="D76" s="89">
        <f>SUM(D77:D81)</f>
        <v>27598.662765700486</v>
      </c>
      <c r="E76" s="157"/>
      <c r="F76" s="157"/>
      <c r="G76" s="157"/>
      <c r="H76" s="157"/>
      <c r="I76" s="157"/>
      <c r="J76" s="157"/>
      <c r="K76" s="114"/>
    </row>
    <row r="77" spans="2:11" ht="16.5" thickTop="1" thickBot="1" x14ac:dyDescent="0.3">
      <c r="B77" s="146"/>
      <c r="C77" s="149" t="s">
        <v>99</v>
      </c>
      <c r="D77" s="95">
        <f>SUM(F77:K77)</f>
        <v>15778.30829913555</v>
      </c>
      <c r="E77" s="157"/>
      <c r="F77" s="157"/>
      <c r="G77" s="115">
        <v>15778.30829913555</v>
      </c>
      <c r="H77" s="157"/>
      <c r="I77" s="157"/>
      <c r="J77" s="113"/>
      <c r="K77" s="114"/>
    </row>
    <row r="78" spans="2:11" ht="16.5" thickTop="1" thickBot="1" x14ac:dyDescent="0.3">
      <c r="B78" s="146"/>
      <c r="C78" s="149" t="s">
        <v>100</v>
      </c>
      <c r="D78" s="95">
        <f t="shared" ref="D78:D81" si="6">SUM(F78:K78)</f>
        <v>3109.3375664725349</v>
      </c>
      <c r="E78" s="157"/>
      <c r="F78" s="157"/>
      <c r="G78" s="115">
        <v>2116.2735227794274</v>
      </c>
      <c r="H78" s="117">
        <v>993.06404369310746</v>
      </c>
      <c r="I78" s="157"/>
      <c r="J78" s="113"/>
      <c r="K78" s="114"/>
    </row>
    <row r="79" spans="2:11" ht="16.5" thickTop="1" thickBot="1" x14ac:dyDescent="0.3">
      <c r="B79" s="146"/>
      <c r="C79" s="148" t="s">
        <v>67</v>
      </c>
      <c r="D79" s="157"/>
      <c r="E79" s="157"/>
      <c r="F79" s="157"/>
      <c r="G79" s="157"/>
      <c r="H79" s="157"/>
      <c r="I79" s="157"/>
      <c r="J79" s="157"/>
      <c r="K79" s="114"/>
    </row>
    <row r="80" spans="2:11" ht="16.5" thickTop="1" thickBot="1" x14ac:dyDescent="0.3">
      <c r="B80" s="146"/>
      <c r="C80" s="149" t="s">
        <v>101</v>
      </c>
      <c r="D80" s="95">
        <f t="shared" si="6"/>
        <v>8711.0169000924016</v>
      </c>
      <c r="E80" s="157"/>
      <c r="F80" s="157"/>
      <c r="G80" s="157"/>
      <c r="H80" s="115">
        <v>8711.0169000924016</v>
      </c>
      <c r="I80" s="157"/>
      <c r="J80" s="113"/>
      <c r="K80" s="114"/>
    </row>
    <row r="81" spans="2:11" ht="16.5" thickTop="1" thickBot="1" x14ac:dyDescent="0.3">
      <c r="B81" s="150"/>
      <c r="C81" s="151" t="s">
        <v>102</v>
      </c>
      <c r="D81" s="95">
        <f t="shared" si="6"/>
        <v>0</v>
      </c>
      <c r="E81" s="120"/>
      <c r="F81" s="95" t="s">
        <v>85</v>
      </c>
      <c r="G81" s="95" t="s">
        <v>85</v>
      </c>
      <c r="H81" s="95" t="s">
        <v>85</v>
      </c>
      <c r="I81" s="120"/>
      <c r="J81" s="120"/>
      <c r="K81" s="121"/>
    </row>
    <row r="82" spans="2:11" ht="15.75" thickBot="1" x14ac:dyDescent="0.3"/>
    <row r="83" spans="2:11" ht="15.75" thickBot="1" x14ac:dyDescent="0.3">
      <c r="B83" s="152" t="s">
        <v>68</v>
      </c>
      <c r="C83" s="153"/>
      <c r="D83" s="99">
        <f>SUM(D15,D23,D31,D40,D45,D57,D71,D76)</f>
        <v>1330924.4329589182</v>
      </c>
      <c r="E83" s="156"/>
      <c r="F83" s="101">
        <f>SUM(F15:F81)</f>
        <v>1167978.1178176925</v>
      </c>
      <c r="G83" s="101">
        <f t="shared" ref="G83:K83" si="7">SUM(G15:G81)</f>
        <v>106820.25131034301</v>
      </c>
      <c r="H83" s="101">
        <f t="shared" si="7"/>
        <v>19974.479877621292</v>
      </c>
      <c r="I83" s="101">
        <f t="shared" si="7"/>
        <v>0</v>
      </c>
      <c r="J83" s="101">
        <f t="shared" si="7"/>
        <v>32971.870835587593</v>
      </c>
      <c r="K83" s="101">
        <f t="shared" si="7"/>
        <v>3179.7131176736034</v>
      </c>
    </row>
    <row r="84" spans="2:11" x14ac:dyDescent="0.25">
      <c r="J84" s="154"/>
      <c r="K84" s="154"/>
    </row>
  </sheetData>
  <mergeCells count="1">
    <mergeCell ref="B13:K13"/>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N84"/>
  <sheetViews>
    <sheetView topLeftCell="A61" workbookViewId="0">
      <selection activeCell="A61" sqref="A1:XFD1048576"/>
    </sheetView>
  </sheetViews>
  <sheetFormatPr defaultRowHeight="15" x14ac:dyDescent="0.25"/>
  <cols>
    <col min="1" max="1" width="9.140625" style="128"/>
    <col min="2" max="2" width="22.5703125" style="128" customWidth="1"/>
    <col min="3" max="3" width="39.42578125" style="128" customWidth="1"/>
    <col min="4" max="4" width="14" style="128" bestFit="1" customWidth="1"/>
    <col min="5" max="5" width="1.5703125" style="128" customWidth="1"/>
    <col min="6" max="8" width="13.42578125" style="128" bestFit="1" customWidth="1"/>
    <col min="9" max="9" width="10.42578125" style="128" customWidth="1"/>
    <col min="10" max="10" width="10" style="128" customWidth="1"/>
    <col min="11" max="11" width="9.42578125" style="128" customWidth="1"/>
    <col min="12" max="12" width="9.140625" style="128"/>
    <col min="13" max="13" width="64" style="128" customWidth="1"/>
    <col min="14" max="15" width="9.140625" style="128"/>
    <col min="16" max="16" width="11.28515625" style="128" customWidth="1"/>
    <col min="17" max="16384" width="9.140625" style="128"/>
  </cols>
  <sheetData>
    <row r="5" spans="2:11" ht="15.75" thickBot="1" x14ac:dyDescent="0.3"/>
    <row r="6" spans="2:11" ht="16.5" thickTop="1" thickBot="1" x14ac:dyDescent="0.3">
      <c r="B6" s="129" t="s">
        <v>35</v>
      </c>
      <c r="C6" s="155" t="s">
        <v>156</v>
      </c>
    </row>
    <row r="8" spans="2:11" ht="15.75" thickBot="1" x14ac:dyDescent="0.3">
      <c r="B8" s="130" t="s">
        <v>36</v>
      </c>
    </row>
    <row r="9" spans="2:11" ht="16.5" thickTop="1" thickBot="1" x14ac:dyDescent="0.3">
      <c r="B9" s="155"/>
      <c r="C9" s="128" t="s">
        <v>37</v>
      </c>
    </row>
    <row r="10" spans="2:11" ht="15.75" thickTop="1" x14ac:dyDescent="0.25">
      <c r="B10" s="131"/>
      <c r="C10" s="128" t="s">
        <v>38</v>
      </c>
    </row>
    <row r="11" spans="2:11" x14ac:dyDescent="0.25">
      <c r="B11" s="132"/>
    </row>
    <row r="12" spans="2:11" ht="15.75" thickBot="1" x14ac:dyDescent="0.3">
      <c r="B12" s="132"/>
    </row>
    <row r="13" spans="2:11" ht="15.75" thickBot="1" x14ac:dyDescent="0.3">
      <c r="B13" s="232" t="s">
        <v>73</v>
      </c>
      <c r="C13" s="233"/>
      <c r="D13" s="233"/>
      <c r="E13" s="233"/>
      <c r="F13" s="233"/>
      <c r="G13" s="233"/>
      <c r="H13" s="233"/>
      <c r="I13" s="233"/>
      <c r="J13" s="233"/>
      <c r="K13" s="234"/>
    </row>
    <row r="14" spans="2:11" x14ac:dyDescent="0.25">
      <c r="B14" s="133"/>
      <c r="C14" s="134"/>
      <c r="D14" s="135" t="s">
        <v>78</v>
      </c>
      <c r="E14" s="136"/>
      <c r="F14" s="137" t="s">
        <v>79</v>
      </c>
      <c r="G14" s="137" t="s">
        <v>80</v>
      </c>
      <c r="H14" s="137" t="s">
        <v>81</v>
      </c>
      <c r="I14" s="137" t="s">
        <v>82</v>
      </c>
      <c r="J14" s="137" t="s">
        <v>83</v>
      </c>
      <c r="K14" s="138" t="s">
        <v>84</v>
      </c>
    </row>
    <row r="15" spans="2:11" ht="15.75" thickBot="1" x14ac:dyDescent="0.3">
      <c r="B15" s="139" t="s">
        <v>39</v>
      </c>
      <c r="C15" s="140" t="s">
        <v>40</v>
      </c>
      <c r="D15" s="89">
        <f>SUM(D16:D22)</f>
        <v>146976.31536424148</v>
      </c>
      <c r="E15" s="112"/>
      <c r="F15" s="113"/>
      <c r="G15" s="113"/>
      <c r="H15" s="113"/>
      <c r="I15" s="113"/>
      <c r="J15" s="157"/>
      <c r="K15" s="114"/>
    </row>
    <row r="16" spans="2:11" ht="16.5" thickTop="1" thickBot="1" x14ac:dyDescent="0.3">
      <c r="B16" s="141"/>
      <c r="C16" s="142" t="s">
        <v>41</v>
      </c>
      <c r="D16" s="96">
        <f>SUM(F16:H16)</f>
        <v>56012.910299122726</v>
      </c>
      <c r="E16" s="157"/>
      <c r="F16" s="115">
        <v>55740.494751348546</v>
      </c>
      <c r="G16" s="115">
        <v>37.473034248607028</v>
      </c>
      <c r="H16" s="115">
        <v>234.94251352557677</v>
      </c>
      <c r="I16" s="157"/>
      <c r="J16" s="157"/>
      <c r="K16" s="114"/>
    </row>
    <row r="17" spans="2:14" ht="16.5" thickTop="1" thickBot="1" x14ac:dyDescent="0.3">
      <c r="B17" s="141"/>
      <c r="C17" s="142" t="s">
        <v>42</v>
      </c>
      <c r="D17" s="96">
        <f>SUM(F17:H17)</f>
        <v>21125.551368625038</v>
      </c>
      <c r="E17" s="157"/>
      <c r="F17" s="115">
        <v>21104.852531739893</v>
      </c>
      <c r="G17" s="115">
        <v>8.3591456651553671</v>
      </c>
      <c r="H17" s="115">
        <v>12.339691219991261</v>
      </c>
      <c r="I17" s="157"/>
      <c r="J17" s="157"/>
      <c r="K17" s="114"/>
    </row>
    <row r="18" spans="2:14" ht="16.5" thickTop="1" thickBot="1" x14ac:dyDescent="0.3">
      <c r="B18" s="141"/>
      <c r="C18" s="142" t="s">
        <v>43</v>
      </c>
      <c r="D18" s="96">
        <f>SUM(F18:H18)</f>
        <v>15447.434147420741</v>
      </c>
      <c r="E18" s="157"/>
      <c r="F18" s="115">
        <v>15385.102703017044</v>
      </c>
      <c r="G18" s="115">
        <v>15.770606415393328</v>
      </c>
      <c r="H18" s="115">
        <v>46.560837988304108</v>
      </c>
      <c r="I18" s="157"/>
      <c r="J18" s="157"/>
      <c r="K18" s="114"/>
    </row>
    <row r="19" spans="2:14" ht="16.5" thickTop="1" thickBot="1" x14ac:dyDescent="0.3">
      <c r="B19" s="141"/>
      <c r="C19" s="142" t="s">
        <v>69</v>
      </c>
      <c r="D19" s="96">
        <f t="shared" ref="D19:D22" si="0">SUM(F19:H19)</f>
        <v>50522.314297601341</v>
      </c>
      <c r="E19" s="157"/>
      <c r="F19" s="115">
        <v>50352.792322367844</v>
      </c>
      <c r="G19" s="115">
        <v>42.891102167511832</v>
      </c>
      <c r="H19" s="115">
        <v>126.63087306598732</v>
      </c>
      <c r="I19" s="157"/>
      <c r="J19" s="157"/>
      <c r="K19" s="114"/>
    </row>
    <row r="20" spans="2:14" ht="16.5" thickTop="1" thickBot="1" x14ac:dyDescent="0.3">
      <c r="B20" s="141"/>
      <c r="C20" s="142" t="s">
        <v>44</v>
      </c>
      <c r="D20" s="96">
        <f t="shared" si="0"/>
        <v>2206.8858688177479</v>
      </c>
      <c r="E20" s="157"/>
      <c r="F20" s="115">
        <v>0</v>
      </c>
      <c r="G20" s="115">
        <v>751.28029576774406</v>
      </c>
      <c r="H20" s="115">
        <v>1455.6055730500041</v>
      </c>
      <c r="I20" s="157"/>
      <c r="J20" s="157"/>
      <c r="K20" s="114"/>
    </row>
    <row r="21" spans="2:14" ht="16.5" thickTop="1" thickBot="1" x14ac:dyDescent="0.3">
      <c r="B21" s="141"/>
      <c r="C21" s="142" t="s">
        <v>45</v>
      </c>
      <c r="D21" s="96">
        <f t="shared" si="0"/>
        <v>1661.2193826538767</v>
      </c>
      <c r="E21" s="157"/>
      <c r="F21" s="115">
        <v>1649.6365569162092</v>
      </c>
      <c r="G21" s="115">
        <v>3.680375165613718</v>
      </c>
      <c r="H21" s="115">
        <v>7.9024505720536968</v>
      </c>
      <c r="I21" s="157"/>
      <c r="J21" s="157"/>
      <c r="K21" s="114"/>
    </row>
    <row r="22" spans="2:14" ht="16.5" thickTop="1" thickBot="1" x14ac:dyDescent="0.3">
      <c r="B22" s="141"/>
      <c r="C22" s="142" t="s">
        <v>315</v>
      </c>
      <c r="D22" s="96">
        <f t="shared" si="0"/>
        <v>0</v>
      </c>
      <c r="E22" s="157"/>
      <c r="F22" s="170">
        <v>0</v>
      </c>
      <c r="G22" s="170">
        <v>0</v>
      </c>
      <c r="H22" s="170">
        <v>0</v>
      </c>
      <c r="I22" s="157"/>
      <c r="J22" s="157"/>
      <c r="K22" s="114"/>
    </row>
    <row r="23" spans="2:14" ht="16.5" thickTop="1" thickBot="1" x14ac:dyDescent="0.3">
      <c r="B23" s="141"/>
      <c r="C23" s="140" t="s">
        <v>46</v>
      </c>
      <c r="D23" s="89">
        <f>SUM(D24:D30)</f>
        <v>86029.494257280501</v>
      </c>
      <c r="E23" s="157"/>
      <c r="F23" s="113"/>
      <c r="G23" s="113"/>
      <c r="H23" s="113"/>
      <c r="I23" s="157"/>
      <c r="J23" s="157"/>
      <c r="K23" s="114"/>
    </row>
    <row r="24" spans="2:14" ht="16.5" thickTop="1" thickBot="1" x14ac:dyDescent="0.3">
      <c r="B24" s="141"/>
      <c r="C24" s="142" t="s">
        <v>41</v>
      </c>
      <c r="D24" s="96">
        <f t="shared" ref="D24:D39" si="1">SUM(F24:H24)</f>
        <v>37468.994468387195</v>
      </c>
      <c r="E24" s="157"/>
      <c r="F24" s="115">
        <v>37286.766182119893</v>
      </c>
      <c r="G24" s="115">
        <v>25.06702303944973</v>
      </c>
      <c r="H24" s="115">
        <v>157.16126322785792</v>
      </c>
      <c r="I24" s="157"/>
      <c r="J24" s="157"/>
      <c r="K24" s="114"/>
    </row>
    <row r="25" spans="2:14" ht="16.5" thickTop="1" thickBot="1" x14ac:dyDescent="0.3">
      <c r="B25" s="141"/>
      <c r="C25" s="142" t="s">
        <v>42</v>
      </c>
      <c r="D25" s="96">
        <f t="shared" si="1"/>
        <v>21611.038904405155</v>
      </c>
      <c r="E25" s="157"/>
      <c r="F25" s="115">
        <v>21589.864386334815</v>
      </c>
      <c r="G25" s="115">
        <v>8.5512476822525709</v>
      </c>
      <c r="H25" s="115">
        <v>12.623270388087123</v>
      </c>
      <c r="I25" s="157"/>
      <c r="J25" s="157"/>
      <c r="K25" s="114"/>
    </row>
    <row r="26" spans="2:14" ht="16.5" thickTop="1" thickBot="1" x14ac:dyDescent="0.3">
      <c r="B26" s="141"/>
      <c r="C26" s="142" t="s">
        <v>43</v>
      </c>
      <c r="D26" s="96">
        <f t="shared" si="1"/>
        <v>2938.0518894781749</v>
      </c>
      <c r="E26" s="157"/>
      <c r="F26" s="115">
        <v>2926.4816460696111</v>
      </c>
      <c r="G26" s="115">
        <v>2.9274109828895765</v>
      </c>
      <c r="H26" s="115">
        <v>8.6428324256739888</v>
      </c>
      <c r="I26" s="157"/>
      <c r="J26" s="157"/>
      <c r="K26" s="114"/>
    </row>
    <row r="27" spans="2:14" ht="16.5" thickTop="1" thickBot="1" x14ac:dyDescent="0.3">
      <c r="B27" s="141"/>
      <c r="C27" s="142" t="s">
        <v>69</v>
      </c>
      <c r="D27" s="96">
        <f t="shared" si="1"/>
        <v>12222.279442125322</v>
      </c>
      <c r="E27" s="157"/>
      <c r="F27" s="115">
        <v>12181.564031952512</v>
      </c>
      <c r="G27" s="115">
        <v>10.301489320831772</v>
      </c>
      <c r="H27" s="115">
        <v>30.413920851979523</v>
      </c>
      <c r="I27" s="157"/>
      <c r="J27" s="157"/>
      <c r="K27" s="114"/>
      <c r="N27" s="132"/>
    </row>
    <row r="28" spans="2:14" ht="16.5" thickTop="1" thickBot="1" x14ac:dyDescent="0.3">
      <c r="B28" s="141"/>
      <c r="C28" s="142" t="s">
        <v>70</v>
      </c>
      <c r="D28" s="96">
        <f t="shared" si="1"/>
        <v>11651.512769304658</v>
      </c>
      <c r="E28" s="157"/>
      <c r="F28" s="115">
        <v>11612.69872289193</v>
      </c>
      <c r="G28" s="115">
        <v>9.8204213815336736</v>
      </c>
      <c r="H28" s="115">
        <v>28.993625031194654</v>
      </c>
      <c r="I28" s="157"/>
      <c r="J28" s="157"/>
      <c r="K28" s="114"/>
      <c r="N28" s="132"/>
    </row>
    <row r="29" spans="2:14" ht="16.5" thickTop="1" thickBot="1" x14ac:dyDescent="0.3">
      <c r="B29" s="141"/>
      <c r="C29" s="142" t="s">
        <v>45</v>
      </c>
      <c r="D29" s="96">
        <f t="shared" si="1"/>
        <v>81.35107050621869</v>
      </c>
      <c r="E29" s="157"/>
      <c r="F29" s="115">
        <v>80.783851460326687</v>
      </c>
      <c r="G29" s="115">
        <v>0.18023053590240934</v>
      </c>
      <c r="H29" s="115">
        <v>0.38698850998958889</v>
      </c>
      <c r="I29" s="157"/>
      <c r="J29" s="157"/>
      <c r="K29" s="114"/>
      <c r="N29" s="132"/>
    </row>
    <row r="30" spans="2:14" ht="16.5" thickTop="1" thickBot="1" x14ac:dyDescent="0.3">
      <c r="B30" s="141"/>
      <c r="C30" s="142" t="s">
        <v>44</v>
      </c>
      <c r="D30" s="96">
        <f t="shared" si="1"/>
        <v>56.265713073772972</v>
      </c>
      <c r="E30" s="157"/>
      <c r="F30" s="115">
        <v>0</v>
      </c>
      <c r="G30" s="115">
        <v>19.154285301709944</v>
      </c>
      <c r="H30" s="115">
        <v>37.111427772063024</v>
      </c>
      <c r="I30" s="157"/>
      <c r="J30" s="157"/>
      <c r="K30" s="114"/>
      <c r="N30" s="132"/>
    </row>
    <row r="31" spans="2:14" ht="16.5" thickTop="1" thickBot="1" x14ac:dyDescent="0.3">
      <c r="B31" s="141"/>
      <c r="C31" s="140" t="s">
        <v>47</v>
      </c>
      <c r="D31" s="89">
        <f>SUM(D32:D39)</f>
        <v>63936.686715202704</v>
      </c>
      <c r="E31" s="157"/>
      <c r="F31" s="113"/>
      <c r="G31" s="113"/>
      <c r="H31" s="113"/>
      <c r="I31" s="113"/>
      <c r="J31" s="157"/>
      <c r="K31" s="114"/>
      <c r="N31" s="132"/>
    </row>
    <row r="32" spans="2:14" ht="16.5" thickTop="1" thickBot="1" x14ac:dyDescent="0.3">
      <c r="B32" s="141"/>
      <c r="C32" s="142" t="s">
        <v>41</v>
      </c>
      <c r="D32" s="96">
        <f t="shared" si="1"/>
        <v>27781.132711389364</v>
      </c>
      <c r="E32" s="157"/>
      <c r="F32" s="115">
        <v>27646.020780140916</v>
      </c>
      <c r="G32" s="115">
        <v>18.585774815119628</v>
      </c>
      <c r="H32" s="115">
        <v>116.52615643332614</v>
      </c>
      <c r="I32" s="157"/>
      <c r="J32" s="157"/>
      <c r="K32" s="114"/>
      <c r="N32" s="132"/>
    </row>
    <row r="33" spans="2:11" ht="16.5" thickTop="1" thickBot="1" x14ac:dyDescent="0.3">
      <c r="B33" s="141"/>
      <c r="C33" s="142" t="s">
        <v>42</v>
      </c>
      <c r="D33" s="96">
        <f t="shared" si="1"/>
        <v>17573.609294400005</v>
      </c>
      <c r="E33" s="157"/>
      <c r="F33" s="115">
        <v>17556.390654000003</v>
      </c>
      <c r="G33" s="115">
        <v>6.9536817000000006</v>
      </c>
      <c r="H33" s="115">
        <v>10.264958700000003</v>
      </c>
      <c r="I33" s="157"/>
      <c r="J33" s="157"/>
      <c r="K33" s="114"/>
    </row>
    <row r="34" spans="2:11" ht="16.5" thickTop="1" thickBot="1" x14ac:dyDescent="0.3">
      <c r="B34" s="141"/>
      <c r="C34" s="142" t="s">
        <v>43</v>
      </c>
      <c r="D34" s="96">
        <f t="shared" si="1"/>
        <v>2314.1967517589983</v>
      </c>
      <c r="E34" s="157"/>
      <c r="F34" s="115">
        <v>2313.089413202752</v>
      </c>
      <c r="G34" s="115">
        <v>0.28016999615867544</v>
      </c>
      <c r="H34" s="115">
        <v>0.82716856008751805</v>
      </c>
      <c r="I34" s="157"/>
      <c r="J34" s="157"/>
      <c r="K34" s="114"/>
    </row>
    <row r="35" spans="2:11" ht="16.5" thickTop="1" thickBot="1" x14ac:dyDescent="0.3">
      <c r="B35" s="141"/>
      <c r="C35" s="142" t="s">
        <v>69</v>
      </c>
      <c r="D35" s="96">
        <f t="shared" si="1"/>
        <v>3520.6757216975298</v>
      </c>
      <c r="E35" s="157"/>
      <c r="F35" s="115">
        <v>3511.1005000641071</v>
      </c>
      <c r="G35" s="115">
        <v>2.4226464373720762</v>
      </c>
      <c r="H35" s="115">
        <v>7.1525751960508925</v>
      </c>
      <c r="I35" s="157"/>
      <c r="J35" s="157"/>
      <c r="K35" s="114"/>
    </row>
    <row r="36" spans="2:11" ht="16.5" thickTop="1" thickBot="1" x14ac:dyDescent="0.3">
      <c r="B36" s="141"/>
      <c r="C36" s="142" t="s">
        <v>70</v>
      </c>
      <c r="D36" s="96">
        <f t="shared" si="1"/>
        <v>768.7307493761358</v>
      </c>
      <c r="E36" s="157"/>
      <c r="F36" s="115">
        <v>766.1903844529827</v>
      </c>
      <c r="G36" s="115">
        <v>0.64274293236402014</v>
      </c>
      <c r="H36" s="115">
        <v>1.8976219907890124</v>
      </c>
      <c r="I36" s="157"/>
      <c r="J36" s="157"/>
      <c r="K36" s="114"/>
    </row>
    <row r="37" spans="2:11" ht="16.5" thickTop="1" thickBot="1" x14ac:dyDescent="0.3">
      <c r="B37" s="141"/>
      <c r="C37" s="142" t="s">
        <v>45</v>
      </c>
      <c r="D37" s="96">
        <f t="shared" si="1"/>
        <v>6278.9431496256293</v>
      </c>
      <c r="E37" s="157"/>
      <c r="F37" s="115">
        <v>6230.4470574334018</v>
      </c>
      <c r="G37" s="115">
        <v>15.40934978872715</v>
      </c>
      <c r="H37" s="115">
        <v>33.086742403500715</v>
      </c>
      <c r="I37" s="157"/>
      <c r="J37" s="157"/>
      <c r="K37" s="114"/>
    </row>
    <row r="38" spans="2:11" ht="16.5" thickTop="1" thickBot="1" x14ac:dyDescent="0.3">
      <c r="B38" s="141"/>
      <c r="C38" s="142" t="s">
        <v>44</v>
      </c>
      <c r="D38" s="96">
        <f t="shared" si="1"/>
        <v>77.458763643869091</v>
      </c>
      <c r="E38" s="157"/>
      <c r="F38" s="157">
        <v>0</v>
      </c>
      <c r="G38" s="115">
        <v>26.36894081493416</v>
      </c>
      <c r="H38" s="115">
        <v>51.089822828934935</v>
      </c>
      <c r="I38" s="157"/>
      <c r="J38" s="157"/>
      <c r="K38" s="114"/>
    </row>
    <row r="39" spans="2:11" ht="16.5" thickTop="1" thickBot="1" x14ac:dyDescent="0.3">
      <c r="B39" s="141"/>
      <c r="C39" s="142" t="s">
        <v>110</v>
      </c>
      <c r="D39" s="96">
        <f t="shared" si="1"/>
        <v>5621.9395733111724</v>
      </c>
      <c r="E39" s="157"/>
      <c r="F39" s="115">
        <v>5602.2667267960269</v>
      </c>
      <c r="G39" s="115">
        <v>4.9774671905790093</v>
      </c>
      <c r="H39" s="115">
        <v>14.695379324566598</v>
      </c>
      <c r="I39" s="157"/>
      <c r="J39" s="157"/>
      <c r="K39" s="114"/>
    </row>
    <row r="40" spans="2:11" ht="16.5" thickTop="1" thickBot="1" x14ac:dyDescent="0.3">
      <c r="B40" s="141"/>
      <c r="C40" s="140" t="s">
        <v>49</v>
      </c>
      <c r="D40" s="89">
        <f>SUM(D41:D44)</f>
        <v>18942.652603161216</v>
      </c>
      <c r="E40" s="157"/>
      <c r="F40" s="157"/>
      <c r="G40" s="157"/>
      <c r="H40" s="157"/>
      <c r="I40" s="157"/>
      <c r="J40" s="157"/>
      <c r="K40" s="114"/>
    </row>
    <row r="41" spans="2:11" ht="16.5" thickTop="1" thickBot="1" x14ac:dyDescent="0.3">
      <c r="B41" s="141"/>
      <c r="C41" s="142" t="s">
        <v>50</v>
      </c>
      <c r="D41" s="96">
        <f>SUM(F41:K41)</f>
        <v>6402.6883788858831</v>
      </c>
      <c r="E41" s="157"/>
      <c r="F41" s="96">
        <v>6371.5492744785743</v>
      </c>
      <c r="G41" s="96">
        <v>4.283443935047714</v>
      </c>
      <c r="H41" s="96">
        <v>26.855660472260972</v>
      </c>
      <c r="I41" s="157"/>
      <c r="J41" s="157"/>
      <c r="K41" s="114"/>
    </row>
    <row r="42" spans="2:11" ht="16.5" thickTop="1" thickBot="1" x14ac:dyDescent="0.3">
      <c r="B42" s="141"/>
      <c r="C42" s="142" t="s">
        <v>51</v>
      </c>
      <c r="D42" s="96">
        <f t="shared" ref="D42:D44" si="2">SUM(F42:K42)</f>
        <v>8019.4097258710772</v>
      </c>
      <c r="E42" s="157"/>
      <c r="F42" s="157"/>
      <c r="G42" s="96">
        <v>8019.4097258710772</v>
      </c>
      <c r="H42" s="157"/>
      <c r="I42" s="157"/>
      <c r="J42" s="157"/>
      <c r="K42" s="114"/>
    </row>
    <row r="43" spans="2:11" ht="16.5" thickTop="1" thickBot="1" x14ac:dyDescent="0.3">
      <c r="B43" s="141"/>
      <c r="C43" s="142" t="s">
        <v>52</v>
      </c>
      <c r="D43" s="96">
        <f t="shared" si="2"/>
        <v>1679.2544984042549</v>
      </c>
      <c r="E43" s="157"/>
      <c r="F43" s="157"/>
      <c r="G43" s="157"/>
      <c r="H43" s="157"/>
      <c r="I43" s="157"/>
      <c r="J43" s="157"/>
      <c r="K43" s="96">
        <v>1679.2544984042549</v>
      </c>
    </row>
    <row r="44" spans="2:11" ht="16.5" thickTop="1" thickBot="1" x14ac:dyDescent="0.3">
      <c r="B44" s="141"/>
      <c r="C44" s="142" t="s">
        <v>316</v>
      </c>
      <c r="D44" s="96">
        <f t="shared" si="2"/>
        <v>2841.3</v>
      </c>
      <c r="E44" s="157"/>
      <c r="F44" s="157"/>
      <c r="G44" s="96">
        <v>2841.3</v>
      </c>
      <c r="H44" s="157"/>
      <c r="I44" s="157"/>
      <c r="J44" s="157"/>
      <c r="K44" s="169"/>
    </row>
    <row r="45" spans="2:11" ht="16.5" thickTop="1" thickBot="1" x14ac:dyDescent="0.3">
      <c r="B45" s="141"/>
      <c r="C45" s="140" t="s">
        <v>10</v>
      </c>
      <c r="D45" s="89">
        <f>SUM(D46:D56)</f>
        <v>18736.025263626649</v>
      </c>
      <c r="E45" s="157"/>
      <c r="F45" s="157"/>
      <c r="G45" s="157"/>
      <c r="H45" s="157"/>
      <c r="I45" s="157"/>
      <c r="J45" s="157"/>
      <c r="K45" s="114"/>
    </row>
    <row r="46" spans="2:11" ht="16.5" thickTop="1" thickBot="1" x14ac:dyDescent="0.3">
      <c r="B46" s="141"/>
      <c r="C46" s="142" t="s">
        <v>53</v>
      </c>
      <c r="D46" s="96">
        <f>SUM(F46:K46)</f>
        <v>0</v>
      </c>
      <c r="E46" s="157"/>
      <c r="F46" s="115"/>
      <c r="G46" s="115"/>
      <c r="H46" s="157"/>
      <c r="I46" s="157"/>
      <c r="J46" s="157"/>
      <c r="K46" s="114"/>
    </row>
    <row r="47" spans="2:11" ht="16.5" thickTop="1" thickBot="1" x14ac:dyDescent="0.3">
      <c r="B47" s="141"/>
      <c r="C47" s="142" t="s">
        <v>86</v>
      </c>
      <c r="D47" s="96">
        <f t="shared" ref="D47:D56" si="3">SUM(F47:K47)</f>
        <v>0</v>
      </c>
      <c r="E47" s="157"/>
      <c r="F47" s="115"/>
      <c r="G47" s="115"/>
      <c r="H47" s="115"/>
      <c r="I47" s="157"/>
      <c r="J47" s="157"/>
      <c r="K47" s="114"/>
    </row>
    <row r="48" spans="2:11" ht="16.5" thickTop="1" thickBot="1" x14ac:dyDescent="0.3">
      <c r="B48" s="141"/>
      <c r="C48" s="142" t="s">
        <v>87</v>
      </c>
      <c r="D48" s="96">
        <f t="shared" si="3"/>
        <v>0</v>
      </c>
      <c r="E48" s="157"/>
      <c r="F48" s="115"/>
      <c r="G48" s="157"/>
      <c r="H48" s="157"/>
      <c r="I48" s="95"/>
      <c r="J48" s="157"/>
      <c r="K48" s="114"/>
    </row>
    <row r="49" spans="2:11" ht="16.5" thickTop="1" thickBot="1" x14ac:dyDescent="0.3">
      <c r="B49" s="141"/>
      <c r="C49" s="143" t="s">
        <v>71</v>
      </c>
      <c r="D49" s="96">
        <f t="shared" si="3"/>
        <v>0</v>
      </c>
      <c r="E49" s="157"/>
      <c r="F49" s="115"/>
      <c r="G49" s="115"/>
      <c r="H49" s="157"/>
      <c r="I49" s="157"/>
      <c r="J49" s="157"/>
      <c r="K49" s="114"/>
    </row>
    <row r="50" spans="2:11" ht="16.5" thickTop="1" thickBot="1" x14ac:dyDescent="0.3">
      <c r="B50" s="141"/>
      <c r="C50" s="143" t="s">
        <v>88</v>
      </c>
      <c r="D50" s="96">
        <f t="shared" si="3"/>
        <v>0</v>
      </c>
      <c r="E50" s="157"/>
      <c r="F50" s="115"/>
      <c r="G50" s="115"/>
      <c r="H50" s="157"/>
      <c r="I50" s="157"/>
      <c r="J50" s="157"/>
      <c r="K50" s="114"/>
    </row>
    <row r="51" spans="2:11" ht="16.5" thickTop="1" thickBot="1" x14ac:dyDescent="0.3">
      <c r="B51" s="141"/>
      <c r="C51" s="143" t="s">
        <v>89</v>
      </c>
      <c r="D51" s="96">
        <f t="shared" si="3"/>
        <v>0</v>
      </c>
      <c r="E51" s="157"/>
      <c r="F51" s="115"/>
      <c r="G51" s="115"/>
      <c r="H51" s="157"/>
      <c r="I51" s="157"/>
      <c r="J51" s="157"/>
      <c r="K51" s="114"/>
    </row>
    <row r="52" spans="2:11" ht="16.5" thickTop="1" thickBot="1" x14ac:dyDescent="0.3">
      <c r="B52" s="141"/>
      <c r="C52" s="142" t="s">
        <v>90</v>
      </c>
      <c r="D52" s="96">
        <f t="shared" si="3"/>
        <v>0</v>
      </c>
      <c r="E52" s="157"/>
      <c r="F52" s="157"/>
      <c r="G52" s="157"/>
      <c r="H52" s="157"/>
      <c r="I52" s="95"/>
      <c r="J52" s="95"/>
      <c r="K52" s="95"/>
    </row>
    <row r="53" spans="2:11" ht="16.5" thickTop="1" thickBot="1" x14ac:dyDescent="0.3">
      <c r="B53" s="141"/>
      <c r="C53" s="142" t="s">
        <v>111</v>
      </c>
      <c r="D53" s="96">
        <f t="shared" si="3"/>
        <v>0</v>
      </c>
      <c r="E53" s="157"/>
      <c r="F53" s="115">
        <v>0</v>
      </c>
      <c r="G53" s="115">
        <v>0</v>
      </c>
      <c r="H53" s="157">
        <v>0</v>
      </c>
      <c r="I53" s="157"/>
      <c r="J53" s="157"/>
      <c r="K53" s="116"/>
    </row>
    <row r="54" spans="2:11" ht="16.5" thickTop="1" thickBot="1" x14ac:dyDescent="0.3">
      <c r="B54" s="141"/>
      <c r="C54" s="142" t="s">
        <v>91</v>
      </c>
      <c r="D54" s="96">
        <f t="shared" si="3"/>
        <v>0</v>
      </c>
      <c r="E54" s="157"/>
      <c r="F54" s="115"/>
      <c r="G54" s="115"/>
      <c r="H54" s="157"/>
      <c r="I54" s="157"/>
      <c r="J54" s="157"/>
      <c r="K54" s="114"/>
    </row>
    <row r="55" spans="2:11" ht="16.5" thickTop="1" thickBot="1" x14ac:dyDescent="0.3">
      <c r="B55" s="141"/>
      <c r="C55" s="140" t="s">
        <v>54</v>
      </c>
      <c r="D55" s="157"/>
      <c r="E55" s="157"/>
      <c r="F55" s="157"/>
      <c r="G55" s="157"/>
      <c r="H55" s="157"/>
      <c r="I55" s="157"/>
      <c r="J55" s="157"/>
      <c r="K55" s="114"/>
    </row>
    <row r="56" spans="2:11" ht="16.5" thickTop="1" thickBot="1" x14ac:dyDescent="0.3">
      <c r="B56" s="141"/>
      <c r="C56" s="142" t="s">
        <v>55</v>
      </c>
      <c r="D56" s="96">
        <f t="shared" si="3"/>
        <v>18736.025263626649</v>
      </c>
      <c r="E56" s="157"/>
      <c r="F56" s="157"/>
      <c r="G56" s="157"/>
      <c r="H56" s="157"/>
      <c r="I56" s="157"/>
      <c r="J56" s="95">
        <v>18736.025263626649</v>
      </c>
      <c r="K56" s="114"/>
    </row>
    <row r="57" spans="2:11" ht="16.5" thickTop="1" thickBot="1" x14ac:dyDescent="0.3">
      <c r="B57" s="144" t="s">
        <v>56</v>
      </c>
      <c r="C57" s="145" t="s">
        <v>57</v>
      </c>
      <c r="D57" s="89">
        <f>SUM(D58:D70)</f>
        <v>266071.30899753806</v>
      </c>
      <c r="E57" s="157"/>
      <c r="F57" s="157"/>
      <c r="G57" s="157"/>
      <c r="H57" s="157"/>
      <c r="I57" s="157"/>
      <c r="J57" s="157"/>
      <c r="K57" s="114"/>
    </row>
    <row r="58" spans="2:11" ht="16.5" thickTop="1" thickBot="1" x14ac:dyDescent="0.3">
      <c r="B58" s="146"/>
      <c r="C58" s="147" t="s">
        <v>48</v>
      </c>
      <c r="D58" s="96">
        <f>SUM(F58:H58)</f>
        <v>199025.66030002042</v>
      </c>
      <c r="E58" s="157"/>
      <c r="F58" s="115">
        <v>196150.17732939732</v>
      </c>
      <c r="G58" s="115">
        <v>194.94799800834585</v>
      </c>
      <c r="H58" s="115">
        <v>2680.5349726147551</v>
      </c>
      <c r="I58" s="157"/>
      <c r="J58" s="157"/>
      <c r="K58" s="114"/>
    </row>
    <row r="59" spans="2:11" ht="16.5" thickTop="1" thickBot="1" x14ac:dyDescent="0.3">
      <c r="B59" s="146"/>
      <c r="C59" s="147" t="s">
        <v>58</v>
      </c>
      <c r="D59" s="96">
        <f t="shared" ref="D59:D70" si="4">SUM(F59:H59)</f>
        <v>33787.880423381081</v>
      </c>
      <c r="E59" s="157"/>
      <c r="F59" s="115">
        <v>33299.719878532625</v>
      </c>
      <c r="G59" s="115">
        <v>33.09563015921745</v>
      </c>
      <c r="H59" s="115">
        <v>455.06491468923991</v>
      </c>
      <c r="I59" s="157"/>
      <c r="J59" s="157"/>
      <c r="K59" s="114"/>
    </row>
    <row r="60" spans="2:11" ht="16.5" thickTop="1" thickBot="1" x14ac:dyDescent="0.3">
      <c r="B60" s="146"/>
      <c r="C60" s="147" t="s">
        <v>59</v>
      </c>
      <c r="D60" s="96">
        <f t="shared" si="4"/>
        <v>0</v>
      </c>
      <c r="E60" s="157"/>
      <c r="F60" s="157"/>
      <c r="G60" s="95">
        <v>0</v>
      </c>
      <c r="H60" s="95">
        <v>0</v>
      </c>
      <c r="I60" s="157"/>
      <c r="J60" s="157"/>
      <c r="K60" s="114"/>
    </row>
    <row r="61" spans="2:11" ht="16.5" thickTop="1" thickBot="1" x14ac:dyDescent="0.3">
      <c r="B61" s="146"/>
      <c r="C61" s="147" t="s">
        <v>60</v>
      </c>
      <c r="D61" s="96">
        <f t="shared" si="4"/>
        <v>0</v>
      </c>
      <c r="E61" s="157"/>
      <c r="F61" s="157"/>
      <c r="G61" s="95"/>
      <c r="H61" s="95"/>
      <c r="I61" s="157"/>
      <c r="J61" s="157"/>
      <c r="K61" s="114"/>
    </row>
    <row r="62" spans="2:11" ht="16.5" thickTop="1" thickBot="1" x14ac:dyDescent="0.3">
      <c r="B62" s="146"/>
      <c r="C62" s="145" t="s">
        <v>92</v>
      </c>
      <c r="D62" s="157"/>
      <c r="E62" s="157"/>
      <c r="F62" s="157"/>
      <c r="G62" s="157"/>
      <c r="H62" s="157"/>
      <c r="I62" s="157"/>
      <c r="J62" s="157"/>
      <c r="K62" s="114"/>
    </row>
    <row r="63" spans="2:11" ht="16.5" thickTop="1" thickBot="1" x14ac:dyDescent="0.3">
      <c r="B63" s="146"/>
      <c r="C63" s="147" t="s">
        <v>58</v>
      </c>
      <c r="D63" s="96">
        <f t="shared" si="4"/>
        <v>2493.0971029262405</v>
      </c>
      <c r="E63" s="157"/>
      <c r="F63" s="115">
        <v>2487.7073400000004</v>
      </c>
      <c r="G63" s="115">
        <v>4.0831537320000004</v>
      </c>
      <c r="H63" s="115">
        <v>1.3066091942400002</v>
      </c>
      <c r="I63" s="157"/>
      <c r="J63" s="157"/>
      <c r="K63" s="114"/>
    </row>
    <row r="64" spans="2:11" ht="16.5" thickTop="1" thickBot="1" x14ac:dyDescent="0.3">
      <c r="B64" s="146"/>
      <c r="C64" s="147" t="s">
        <v>93</v>
      </c>
      <c r="D64" s="96">
        <f t="shared" si="4"/>
        <v>0</v>
      </c>
      <c r="E64" s="157"/>
      <c r="F64" s="115"/>
      <c r="G64" s="115"/>
      <c r="H64" s="115"/>
      <c r="I64" s="157"/>
      <c r="J64" s="157"/>
      <c r="K64" s="114"/>
    </row>
    <row r="65" spans="2:11" ht="16.5" thickTop="1" thickBot="1" x14ac:dyDescent="0.3">
      <c r="B65" s="146"/>
      <c r="C65" s="145" t="s">
        <v>94</v>
      </c>
      <c r="D65" s="157"/>
      <c r="E65" s="157"/>
      <c r="F65" s="113"/>
      <c r="G65" s="113"/>
      <c r="H65" s="113"/>
      <c r="I65" s="113"/>
      <c r="J65" s="157"/>
      <c r="K65" s="114"/>
    </row>
    <row r="66" spans="2:11" ht="16.5" thickTop="1" thickBot="1" x14ac:dyDescent="0.3">
      <c r="B66" s="146"/>
      <c r="C66" s="147" t="s">
        <v>75</v>
      </c>
      <c r="D66" s="96">
        <f t="shared" si="4"/>
        <v>1223.9573487458024</v>
      </c>
      <c r="E66" s="157"/>
      <c r="F66" s="117">
        <v>1223.9573487458024</v>
      </c>
      <c r="G66" s="118"/>
      <c r="H66" s="118"/>
      <c r="I66" s="157"/>
      <c r="J66" s="113"/>
      <c r="K66" s="114"/>
    </row>
    <row r="67" spans="2:11" ht="16.5" thickTop="1" thickBot="1" x14ac:dyDescent="0.3">
      <c r="B67" s="146"/>
      <c r="C67" s="147" t="s">
        <v>95</v>
      </c>
      <c r="D67" s="96">
        <f t="shared" si="4"/>
        <v>220.03422710353306</v>
      </c>
      <c r="E67" s="157"/>
      <c r="F67" s="117">
        <v>220.03422710353306</v>
      </c>
      <c r="G67" s="95"/>
      <c r="H67" s="95"/>
      <c r="I67" s="157"/>
      <c r="J67" s="113"/>
      <c r="K67" s="114"/>
    </row>
    <row r="68" spans="2:11" ht="16.5" thickTop="1" thickBot="1" x14ac:dyDescent="0.3">
      <c r="B68" s="146"/>
      <c r="C68" s="147" t="s">
        <v>96</v>
      </c>
      <c r="D68" s="96">
        <f t="shared" si="4"/>
        <v>0</v>
      </c>
      <c r="E68" s="157"/>
      <c r="F68" s="117"/>
      <c r="G68" s="95"/>
      <c r="H68" s="95"/>
      <c r="I68" s="157"/>
      <c r="J68" s="113"/>
      <c r="K68" s="114"/>
    </row>
    <row r="69" spans="2:11" ht="16.5" thickTop="1" thickBot="1" x14ac:dyDescent="0.3">
      <c r="B69" s="146"/>
      <c r="C69" s="145" t="s">
        <v>97</v>
      </c>
      <c r="D69" s="157"/>
      <c r="E69" s="157"/>
      <c r="F69" s="157"/>
      <c r="G69" s="157"/>
      <c r="H69" s="157"/>
      <c r="I69" s="157"/>
      <c r="J69" s="113"/>
      <c r="K69" s="114"/>
    </row>
    <row r="70" spans="2:11" ht="16.5" thickTop="1" thickBot="1" x14ac:dyDescent="0.3">
      <c r="B70" s="146"/>
      <c r="C70" s="147" t="s">
        <v>98</v>
      </c>
      <c r="D70" s="96">
        <f t="shared" si="4"/>
        <v>29320.679595361009</v>
      </c>
      <c r="E70" s="157"/>
      <c r="F70" s="115">
        <v>29320.679595361009</v>
      </c>
      <c r="G70" s="115">
        <v>0</v>
      </c>
      <c r="H70" s="115">
        <v>0</v>
      </c>
      <c r="I70" s="157"/>
      <c r="J70" s="113"/>
      <c r="K70" s="114"/>
    </row>
    <row r="71" spans="2:11" ht="16.5" thickTop="1" thickBot="1" x14ac:dyDescent="0.3">
      <c r="B71" s="139" t="s">
        <v>61</v>
      </c>
      <c r="C71" s="140" t="s">
        <v>62</v>
      </c>
      <c r="D71" s="89">
        <f>SUM(D72:D75)</f>
        <v>42559.108878245839</v>
      </c>
      <c r="E71" s="157"/>
      <c r="F71" s="157"/>
      <c r="G71" s="157"/>
      <c r="H71" s="157"/>
      <c r="I71" s="157"/>
      <c r="J71" s="113"/>
      <c r="K71" s="114"/>
    </row>
    <row r="72" spans="2:11" ht="16.5" thickTop="1" thickBot="1" x14ac:dyDescent="0.3">
      <c r="B72" s="141"/>
      <c r="C72" s="142" t="s">
        <v>72</v>
      </c>
      <c r="D72" s="95">
        <f>SUM(F72:H72)</f>
        <v>37648.288520116839</v>
      </c>
      <c r="E72" s="157"/>
      <c r="F72" s="157"/>
      <c r="G72" s="95">
        <v>37648.288520116839</v>
      </c>
      <c r="H72" s="113"/>
      <c r="I72" s="113"/>
      <c r="J72" s="113"/>
      <c r="K72" s="114"/>
    </row>
    <row r="73" spans="2:11" ht="16.5" thickTop="1" thickBot="1" x14ac:dyDescent="0.3">
      <c r="B73" s="141"/>
      <c r="C73" s="142" t="s">
        <v>63</v>
      </c>
      <c r="D73" s="95">
        <f t="shared" ref="D73:D75" si="5">SUM(F73:H73)</f>
        <v>0</v>
      </c>
      <c r="E73" s="157"/>
      <c r="F73" s="115"/>
      <c r="G73" s="115"/>
      <c r="H73" s="115"/>
      <c r="I73" s="157"/>
      <c r="J73" s="113"/>
      <c r="K73" s="114"/>
    </row>
    <row r="74" spans="2:11" ht="16.5" thickTop="1" thickBot="1" x14ac:dyDescent="0.3">
      <c r="B74" s="141"/>
      <c r="C74" s="140" t="s">
        <v>64</v>
      </c>
      <c r="D74" s="157"/>
      <c r="E74" s="157"/>
      <c r="F74" s="157"/>
      <c r="G74" s="157"/>
      <c r="H74" s="157"/>
      <c r="I74" s="157"/>
      <c r="J74" s="113"/>
      <c r="K74" s="119"/>
    </row>
    <row r="75" spans="2:11" ht="16.5" thickTop="1" thickBot="1" x14ac:dyDescent="0.3">
      <c r="B75" s="141"/>
      <c r="C75" s="142" t="s">
        <v>65</v>
      </c>
      <c r="D75" s="95">
        <f t="shared" si="5"/>
        <v>4910.8203581289999</v>
      </c>
      <c r="E75" s="157"/>
      <c r="F75" s="157"/>
      <c r="G75" s="115">
        <v>3395.1019488749998</v>
      </c>
      <c r="H75" s="115">
        <v>1515.7184092540003</v>
      </c>
      <c r="I75" s="157"/>
      <c r="J75" s="113"/>
      <c r="K75" s="114"/>
    </row>
    <row r="76" spans="2:11" ht="16.5" thickTop="1" thickBot="1" x14ac:dyDescent="0.3">
      <c r="B76" s="144" t="s">
        <v>11</v>
      </c>
      <c r="C76" s="148" t="s">
        <v>66</v>
      </c>
      <c r="D76" s="89">
        <f>SUM(D77:D81)</f>
        <v>114366.66587887678</v>
      </c>
      <c r="E76" s="157"/>
      <c r="F76" s="157"/>
      <c r="G76" s="157"/>
      <c r="H76" s="157"/>
      <c r="I76" s="157"/>
      <c r="J76" s="157"/>
      <c r="K76" s="114"/>
    </row>
    <row r="77" spans="2:11" ht="16.5" thickTop="1" thickBot="1" x14ac:dyDescent="0.3">
      <c r="B77" s="146"/>
      <c r="C77" s="149" t="s">
        <v>99</v>
      </c>
      <c r="D77" s="95">
        <f>SUM(F77:K77)</f>
        <v>70660.547231988254</v>
      </c>
      <c r="E77" s="157"/>
      <c r="F77" s="157"/>
      <c r="G77" s="115">
        <v>70660.547231988254</v>
      </c>
      <c r="H77" s="157"/>
      <c r="I77" s="157"/>
      <c r="J77" s="113"/>
      <c r="K77" s="114"/>
    </row>
    <row r="78" spans="2:11" ht="16.5" thickTop="1" thickBot="1" x14ac:dyDescent="0.3">
      <c r="B78" s="146"/>
      <c r="C78" s="149" t="s">
        <v>100</v>
      </c>
      <c r="D78" s="95">
        <f t="shared" ref="D78:D81" si="6">SUM(F78:K78)</f>
        <v>14125.066205300016</v>
      </c>
      <c r="E78" s="157"/>
      <c r="F78" s="157"/>
      <c r="G78" s="115">
        <v>9629.6946825514933</v>
      </c>
      <c r="H78" s="117">
        <v>4495.3715227485227</v>
      </c>
      <c r="I78" s="157"/>
      <c r="J78" s="113"/>
      <c r="K78" s="114"/>
    </row>
    <row r="79" spans="2:11" ht="16.5" thickTop="1" thickBot="1" x14ac:dyDescent="0.3">
      <c r="B79" s="146"/>
      <c r="C79" s="148" t="s">
        <v>67</v>
      </c>
      <c r="D79" s="157"/>
      <c r="E79" s="157"/>
      <c r="F79" s="157"/>
      <c r="G79" s="157"/>
      <c r="H79" s="157"/>
      <c r="I79" s="157"/>
      <c r="J79" s="157"/>
      <c r="K79" s="114"/>
    </row>
    <row r="80" spans="2:11" ht="16.5" thickTop="1" thickBot="1" x14ac:dyDescent="0.3">
      <c r="B80" s="146"/>
      <c r="C80" s="149" t="s">
        <v>101</v>
      </c>
      <c r="D80" s="95">
        <f t="shared" si="6"/>
        <v>29581.052441588512</v>
      </c>
      <c r="E80" s="157"/>
      <c r="F80" s="157"/>
      <c r="G80" s="157"/>
      <c r="H80" s="115">
        <v>29581.052441588512</v>
      </c>
      <c r="I80" s="157"/>
      <c r="J80" s="113"/>
      <c r="K80" s="114"/>
    </row>
    <row r="81" spans="2:11" ht="16.5" thickTop="1" thickBot="1" x14ac:dyDescent="0.3">
      <c r="B81" s="150"/>
      <c r="C81" s="151" t="s">
        <v>102</v>
      </c>
      <c r="D81" s="95">
        <f t="shared" si="6"/>
        <v>0</v>
      </c>
      <c r="E81" s="120"/>
      <c r="F81" s="95" t="s">
        <v>85</v>
      </c>
      <c r="G81" s="95" t="s">
        <v>85</v>
      </c>
      <c r="H81" s="95" t="s">
        <v>85</v>
      </c>
      <c r="I81" s="120"/>
      <c r="J81" s="120"/>
      <c r="K81" s="121"/>
    </row>
    <row r="82" spans="2:11" ht="15.75" thickBot="1" x14ac:dyDescent="0.3"/>
    <row r="83" spans="2:11" ht="15.75" thickBot="1" x14ac:dyDescent="0.3">
      <c r="B83" s="152" t="s">
        <v>68</v>
      </c>
      <c r="C83" s="153"/>
      <c r="D83" s="99">
        <f>SUM(D15,D23,D31,D40,D45,D57,D71,D76)</f>
        <v>757618.25795817329</v>
      </c>
      <c r="E83" s="156"/>
      <c r="F83" s="101">
        <f>SUM(F15:F81)</f>
        <v>562610.3681959277</v>
      </c>
      <c r="G83" s="101">
        <f t="shared" ref="G83:K83" si="7">SUM(G15:G81)</f>
        <v>133441.84977658713</v>
      </c>
      <c r="H83" s="101">
        <f t="shared" si="7"/>
        <v>41150.760223627549</v>
      </c>
      <c r="I83" s="101">
        <f t="shared" si="7"/>
        <v>0</v>
      </c>
      <c r="J83" s="101">
        <f t="shared" si="7"/>
        <v>18736.025263626649</v>
      </c>
      <c r="K83" s="101">
        <f t="shared" si="7"/>
        <v>1679.2544984042549</v>
      </c>
    </row>
    <row r="84" spans="2:11" x14ac:dyDescent="0.25">
      <c r="J84" s="154"/>
      <c r="K84" s="154"/>
    </row>
  </sheetData>
  <mergeCells count="1">
    <mergeCell ref="B13:K13"/>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N84"/>
  <sheetViews>
    <sheetView topLeftCell="A43" workbookViewId="0">
      <selection activeCell="A52" sqref="A1:XFD1048576"/>
    </sheetView>
  </sheetViews>
  <sheetFormatPr defaultRowHeight="15" x14ac:dyDescent="0.25"/>
  <cols>
    <col min="1" max="1" width="9.140625" style="128"/>
    <col min="2" max="2" width="22.5703125" style="128" customWidth="1"/>
    <col min="3" max="3" width="39.42578125" style="128" customWidth="1"/>
    <col min="4" max="4" width="14" style="128" bestFit="1" customWidth="1"/>
    <col min="5" max="5" width="1.5703125" style="128" customWidth="1"/>
    <col min="6" max="8" width="13.42578125" style="128" bestFit="1" customWidth="1"/>
    <col min="9" max="9" width="10.42578125" style="128" customWidth="1"/>
    <col min="10" max="10" width="10" style="128" customWidth="1"/>
    <col min="11" max="11" width="9.42578125" style="128" customWidth="1"/>
    <col min="12" max="12" width="9.140625" style="128"/>
    <col min="13" max="13" width="64" style="128" customWidth="1"/>
    <col min="14" max="15" width="9.140625" style="128"/>
    <col min="16" max="16" width="11.28515625" style="128" customWidth="1"/>
    <col min="17" max="16384" width="9.140625" style="128"/>
  </cols>
  <sheetData>
    <row r="5" spans="2:11" ht="15.75" thickBot="1" x14ac:dyDescent="0.3"/>
    <row r="6" spans="2:11" ht="16.5" thickTop="1" thickBot="1" x14ac:dyDescent="0.3">
      <c r="B6" s="129" t="s">
        <v>35</v>
      </c>
      <c r="C6" s="155" t="s">
        <v>186</v>
      </c>
    </row>
    <row r="8" spans="2:11" ht="15.75" thickBot="1" x14ac:dyDescent="0.3">
      <c r="B8" s="130" t="s">
        <v>36</v>
      </c>
    </row>
    <row r="9" spans="2:11" ht="16.5" thickTop="1" thickBot="1" x14ac:dyDescent="0.3">
      <c r="B9" s="155"/>
      <c r="C9" s="128" t="s">
        <v>37</v>
      </c>
    </row>
    <row r="10" spans="2:11" ht="15.75" thickTop="1" x14ac:dyDescent="0.25">
      <c r="B10" s="131"/>
      <c r="C10" s="128" t="s">
        <v>38</v>
      </c>
    </row>
    <row r="11" spans="2:11" x14ac:dyDescent="0.25">
      <c r="B11" s="132"/>
    </row>
    <row r="12" spans="2:11" ht="15.75" thickBot="1" x14ac:dyDescent="0.3">
      <c r="B12" s="132"/>
    </row>
    <row r="13" spans="2:11" ht="15.75" thickBot="1" x14ac:dyDescent="0.3">
      <c r="B13" s="232" t="s">
        <v>73</v>
      </c>
      <c r="C13" s="233"/>
      <c r="D13" s="233"/>
      <c r="E13" s="233"/>
      <c r="F13" s="233"/>
      <c r="G13" s="233"/>
      <c r="H13" s="233"/>
      <c r="I13" s="233"/>
      <c r="J13" s="233"/>
      <c r="K13" s="234"/>
    </row>
    <row r="14" spans="2:11" x14ac:dyDescent="0.25">
      <c r="B14" s="133"/>
      <c r="C14" s="134"/>
      <c r="D14" s="135" t="s">
        <v>78</v>
      </c>
      <c r="E14" s="136"/>
      <c r="F14" s="137" t="s">
        <v>79</v>
      </c>
      <c r="G14" s="137" t="s">
        <v>80</v>
      </c>
      <c r="H14" s="137" t="s">
        <v>81</v>
      </c>
      <c r="I14" s="137" t="s">
        <v>82</v>
      </c>
      <c r="J14" s="137" t="s">
        <v>83</v>
      </c>
      <c r="K14" s="138" t="s">
        <v>84</v>
      </c>
    </row>
    <row r="15" spans="2:11" ht="15.75" thickBot="1" x14ac:dyDescent="0.3">
      <c r="B15" s="139" t="s">
        <v>39</v>
      </c>
      <c r="C15" s="140" t="s">
        <v>40</v>
      </c>
      <c r="D15" s="89">
        <f>SUM(D16:D22)</f>
        <v>151360.33304935624</v>
      </c>
      <c r="E15" s="112"/>
      <c r="F15" s="113"/>
      <c r="G15" s="113"/>
      <c r="H15" s="113"/>
      <c r="I15" s="113"/>
      <c r="J15" s="157"/>
      <c r="K15" s="114"/>
    </row>
    <row r="16" spans="2:11" ht="16.5" thickTop="1" thickBot="1" x14ac:dyDescent="0.3">
      <c r="B16" s="141"/>
      <c r="C16" s="142" t="s">
        <v>41</v>
      </c>
      <c r="D16" s="96">
        <f>SUM(F16:H16)</f>
        <v>56118.802895777866</v>
      </c>
      <c r="E16" s="157"/>
      <c r="F16" s="115">
        <v>55845.872345487849</v>
      </c>
      <c r="G16" s="115">
        <v>37.543877146787835</v>
      </c>
      <c r="H16" s="115">
        <v>235.38667314322649</v>
      </c>
      <c r="I16" s="157"/>
      <c r="J16" s="157"/>
      <c r="K16" s="114"/>
    </row>
    <row r="17" spans="2:14" ht="16.5" thickTop="1" thickBot="1" x14ac:dyDescent="0.3">
      <c r="B17" s="141"/>
      <c r="C17" s="142" t="s">
        <v>42</v>
      </c>
      <c r="D17" s="96">
        <f>SUM(F17:H17)</f>
        <v>15310.704112479985</v>
      </c>
      <c r="E17" s="157"/>
      <c r="F17" s="115">
        <v>15295.70266889676</v>
      </c>
      <c r="G17" s="115">
        <v>6.0582752932258002</v>
      </c>
      <c r="H17" s="115">
        <v>8.943168289999992</v>
      </c>
      <c r="I17" s="157"/>
      <c r="J17" s="157"/>
      <c r="K17" s="114"/>
    </row>
    <row r="18" spans="2:14" ht="16.5" thickTop="1" thickBot="1" x14ac:dyDescent="0.3">
      <c r="B18" s="141"/>
      <c r="C18" s="142" t="s">
        <v>43</v>
      </c>
      <c r="D18" s="96">
        <f>SUM(F18:H18)</f>
        <v>14130.816160482349</v>
      </c>
      <c r="E18" s="157"/>
      <c r="F18" s="115">
        <v>14073.797358946753</v>
      </c>
      <c r="G18" s="115">
        <v>14.426443762018311</v>
      </c>
      <c r="H18" s="115">
        <v>42.592357773577874</v>
      </c>
      <c r="I18" s="157"/>
      <c r="J18" s="157"/>
      <c r="K18" s="114"/>
    </row>
    <row r="19" spans="2:14" ht="16.5" thickTop="1" thickBot="1" x14ac:dyDescent="0.3">
      <c r="B19" s="141"/>
      <c r="C19" s="142" t="s">
        <v>69</v>
      </c>
      <c r="D19" s="96">
        <f t="shared" ref="D19:D22" si="0">SUM(F19:H19)</f>
        <v>62390.414414070758</v>
      </c>
      <c r="E19" s="157"/>
      <c r="F19" s="115">
        <v>62181.070356219236</v>
      </c>
      <c r="G19" s="115">
        <v>52.966568853999618</v>
      </c>
      <c r="H19" s="115">
        <v>156.37748899752268</v>
      </c>
      <c r="I19" s="157"/>
      <c r="J19" s="157"/>
      <c r="K19" s="114"/>
    </row>
    <row r="20" spans="2:14" ht="16.5" thickTop="1" thickBot="1" x14ac:dyDescent="0.3">
      <c r="B20" s="141"/>
      <c r="C20" s="142" t="s">
        <v>44</v>
      </c>
      <c r="D20" s="96">
        <f t="shared" si="0"/>
        <v>2637.4033686480316</v>
      </c>
      <c r="E20" s="157"/>
      <c r="F20" s="115">
        <v>0</v>
      </c>
      <c r="G20" s="115">
        <v>897.83944464613842</v>
      </c>
      <c r="H20" s="115">
        <v>1739.5639240018932</v>
      </c>
      <c r="I20" s="157"/>
      <c r="J20" s="157"/>
      <c r="K20" s="114"/>
    </row>
    <row r="21" spans="2:14" ht="16.5" thickTop="1" thickBot="1" x14ac:dyDescent="0.3">
      <c r="B21" s="141"/>
      <c r="C21" s="142" t="s">
        <v>45</v>
      </c>
      <c r="D21" s="96">
        <f t="shared" si="0"/>
        <v>772.1920978972596</v>
      </c>
      <c r="E21" s="157"/>
      <c r="F21" s="115">
        <v>766.80800076996809</v>
      </c>
      <c r="G21" s="115">
        <v>1.7107653870761312</v>
      </c>
      <c r="H21" s="115">
        <v>3.6733317402154153</v>
      </c>
      <c r="I21" s="157"/>
      <c r="J21" s="157"/>
      <c r="K21" s="114"/>
    </row>
    <row r="22" spans="2:14" ht="16.5" thickTop="1" thickBot="1" x14ac:dyDescent="0.3">
      <c r="B22" s="141"/>
      <c r="C22" s="142" t="s">
        <v>315</v>
      </c>
      <c r="D22" s="96">
        <f t="shared" si="0"/>
        <v>0</v>
      </c>
      <c r="E22" s="157"/>
      <c r="F22" s="170">
        <v>0</v>
      </c>
      <c r="G22" s="170">
        <v>0</v>
      </c>
      <c r="H22" s="170">
        <v>0</v>
      </c>
      <c r="I22" s="157"/>
      <c r="J22" s="157"/>
      <c r="K22" s="114"/>
    </row>
    <row r="23" spans="2:14" ht="16.5" thickTop="1" thickBot="1" x14ac:dyDescent="0.3">
      <c r="B23" s="141"/>
      <c r="C23" s="140" t="s">
        <v>46</v>
      </c>
      <c r="D23" s="89">
        <f>SUM(D24:D30)</f>
        <v>79850.333994249493</v>
      </c>
      <c r="E23" s="157"/>
      <c r="F23" s="113"/>
      <c r="G23" s="113"/>
      <c r="H23" s="113"/>
      <c r="I23" s="157"/>
      <c r="J23" s="157"/>
      <c r="K23" s="114"/>
    </row>
    <row r="24" spans="2:14" ht="16.5" thickTop="1" thickBot="1" x14ac:dyDescent="0.3">
      <c r="B24" s="141"/>
      <c r="C24" s="142" t="s">
        <v>41</v>
      </c>
      <c r="D24" s="96">
        <f t="shared" ref="D24:D39" si="1">SUM(F24:H24)</f>
        <v>37157.286576236198</v>
      </c>
      <c r="E24" s="157"/>
      <c r="F24" s="115">
        <v>36976.574263263836</v>
      </c>
      <c r="G24" s="115">
        <v>24.858488248885227</v>
      </c>
      <c r="H24" s="115">
        <v>155.85382472347334</v>
      </c>
      <c r="I24" s="157"/>
      <c r="J24" s="157"/>
      <c r="K24" s="114"/>
    </row>
    <row r="25" spans="2:14" ht="16.5" thickTop="1" thickBot="1" x14ac:dyDescent="0.3">
      <c r="B25" s="141"/>
      <c r="C25" s="142" t="s">
        <v>42</v>
      </c>
      <c r="D25" s="96">
        <f t="shared" si="1"/>
        <v>11931.792377620674</v>
      </c>
      <c r="E25" s="157"/>
      <c r="F25" s="115">
        <v>11920.101595218724</v>
      </c>
      <c r="G25" s="115">
        <v>4.721277508479691</v>
      </c>
      <c r="H25" s="115">
        <v>6.9695048934700194</v>
      </c>
      <c r="I25" s="157"/>
      <c r="J25" s="157"/>
      <c r="K25" s="114"/>
    </row>
    <row r="26" spans="2:14" ht="16.5" thickTop="1" thickBot="1" x14ac:dyDescent="0.3">
      <c r="B26" s="141"/>
      <c r="C26" s="142" t="s">
        <v>43</v>
      </c>
      <c r="D26" s="96">
        <f t="shared" si="1"/>
        <v>2563.5668071866589</v>
      </c>
      <c r="E26" s="157"/>
      <c r="F26" s="115">
        <v>2553.4713108955666</v>
      </c>
      <c r="G26" s="115">
        <v>2.5542821941317992</v>
      </c>
      <c r="H26" s="115">
        <v>7.5412140969605508</v>
      </c>
      <c r="I26" s="157"/>
      <c r="J26" s="157"/>
      <c r="K26" s="114"/>
    </row>
    <row r="27" spans="2:14" ht="16.5" thickTop="1" thickBot="1" x14ac:dyDescent="0.3">
      <c r="B27" s="141"/>
      <c r="C27" s="142" t="s">
        <v>69</v>
      </c>
      <c r="D27" s="96">
        <f t="shared" si="1"/>
        <v>14396.639414551388</v>
      </c>
      <c r="E27" s="157"/>
      <c r="F27" s="115">
        <v>14348.68067807763</v>
      </c>
      <c r="G27" s="115">
        <v>12.134138143962936</v>
      </c>
      <c r="H27" s="115">
        <v>35.824598329795336</v>
      </c>
      <c r="I27" s="157"/>
      <c r="J27" s="157"/>
      <c r="K27" s="114"/>
      <c r="N27" s="132"/>
    </row>
    <row r="28" spans="2:14" ht="16.5" thickTop="1" thickBot="1" x14ac:dyDescent="0.3">
      <c r="B28" s="141"/>
      <c r="C28" s="142" t="s">
        <v>70</v>
      </c>
      <c r="D28" s="96">
        <f t="shared" si="1"/>
        <v>13724.332581987797</v>
      </c>
      <c r="E28" s="157"/>
      <c r="F28" s="115">
        <v>13678.613464447597</v>
      </c>
      <c r="G28" s="115">
        <v>11.567487570412334</v>
      </c>
      <c r="H28" s="115">
        <v>34.151629969788793</v>
      </c>
      <c r="I28" s="157"/>
      <c r="J28" s="157"/>
      <c r="K28" s="114"/>
      <c r="N28" s="132"/>
    </row>
    <row r="29" spans="2:14" ht="16.5" thickTop="1" thickBot="1" x14ac:dyDescent="0.3">
      <c r="B29" s="141"/>
      <c r="C29" s="142" t="s">
        <v>45</v>
      </c>
      <c r="D29" s="96">
        <f t="shared" si="1"/>
        <v>36.069150985450143</v>
      </c>
      <c r="E29" s="157"/>
      <c r="F29" s="115">
        <v>35.817659403584138</v>
      </c>
      <c r="G29" s="115">
        <v>7.9909979932663078E-2</v>
      </c>
      <c r="H29" s="115">
        <v>0.17158160193333716</v>
      </c>
      <c r="I29" s="157"/>
      <c r="J29" s="157"/>
      <c r="K29" s="114"/>
      <c r="N29" s="132"/>
    </row>
    <row r="30" spans="2:14" ht="16.5" thickTop="1" thickBot="1" x14ac:dyDescent="0.3">
      <c r="B30" s="141"/>
      <c r="C30" s="142" t="s">
        <v>44</v>
      </c>
      <c r="D30" s="96">
        <f t="shared" si="1"/>
        <v>40.647085681324036</v>
      </c>
      <c r="E30" s="157"/>
      <c r="F30" s="115">
        <v>0</v>
      </c>
      <c r="G30" s="115">
        <v>13.837305763854989</v>
      </c>
      <c r="H30" s="115">
        <v>26.809779917469047</v>
      </c>
      <c r="I30" s="157"/>
      <c r="J30" s="157"/>
      <c r="K30" s="114"/>
      <c r="N30" s="132"/>
    </row>
    <row r="31" spans="2:14" ht="16.5" thickTop="1" thickBot="1" x14ac:dyDescent="0.3">
      <c r="B31" s="141"/>
      <c r="C31" s="140" t="s">
        <v>47</v>
      </c>
      <c r="D31" s="89">
        <f>SUM(D32:D39)</f>
        <v>88312.647561211532</v>
      </c>
      <c r="E31" s="157"/>
      <c r="F31" s="113"/>
      <c r="G31" s="113"/>
      <c r="H31" s="113"/>
      <c r="I31" s="113"/>
      <c r="J31" s="157"/>
      <c r="K31" s="114"/>
      <c r="N31" s="132"/>
    </row>
    <row r="32" spans="2:14" ht="16.5" thickTop="1" thickBot="1" x14ac:dyDescent="0.3">
      <c r="B32" s="141"/>
      <c r="C32" s="142" t="s">
        <v>41</v>
      </c>
      <c r="D32" s="96">
        <f t="shared" si="1"/>
        <v>28104.156617895762</v>
      </c>
      <c r="E32" s="157"/>
      <c r="F32" s="115">
        <v>27967.473678571405</v>
      </c>
      <c r="G32" s="115">
        <v>18.801880099544086</v>
      </c>
      <c r="H32" s="115">
        <v>117.88105922481081</v>
      </c>
      <c r="I32" s="157"/>
      <c r="J32" s="157"/>
      <c r="K32" s="114"/>
      <c r="N32" s="132"/>
    </row>
    <row r="33" spans="2:11" ht="16.5" thickTop="1" thickBot="1" x14ac:dyDescent="0.3">
      <c r="B33" s="141"/>
      <c r="C33" s="142" t="s">
        <v>42</v>
      </c>
      <c r="D33" s="96">
        <f t="shared" si="1"/>
        <v>8347.5515856000002</v>
      </c>
      <c r="E33" s="157"/>
      <c r="F33" s="115">
        <v>8339.3726459999998</v>
      </c>
      <c r="G33" s="115">
        <v>3.3030332999999996</v>
      </c>
      <c r="H33" s="115">
        <v>4.8759063000000005</v>
      </c>
      <c r="I33" s="157"/>
      <c r="J33" s="157"/>
      <c r="K33" s="114"/>
    </row>
    <row r="34" spans="2:11" ht="16.5" thickTop="1" thickBot="1" x14ac:dyDescent="0.3">
      <c r="B34" s="141"/>
      <c r="C34" s="142" t="s">
        <v>43</v>
      </c>
      <c r="D34" s="96">
        <f t="shared" si="1"/>
        <v>2940.9451629532623</v>
      </c>
      <c r="E34" s="157"/>
      <c r="F34" s="115">
        <v>2938.6673110416586</v>
      </c>
      <c r="G34" s="115">
        <v>0.57632397763455934</v>
      </c>
      <c r="H34" s="115">
        <v>1.7015279339686993</v>
      </c>
      <c r="I34" s="157"/>
      <c r="J34" s="157"/>
      <c r="K34" s="114"/>
    </row>
    <row r="35" spans="2:11" ht="16.5" thickTop="1" thickBot="1" x14ac:dyDescent="0.3">
      <c r="B35" s="141"/>
      <c r="C35" s="142" t="s">
        <v>69</v>
      </c>
      <c r="D35" s="96">
        <f t="shared" si="1"/>
        <v>6000.0418753721788</v>
      </c>
      <c r="E35" s="157"/>
      <c r="F35" s="115">
        <v>5980.3451559012565</v>
      </c>
      <c r="G35" s="115">
        <v>4.9835073360164843</v>
      </c>
      <c r="H35" s="115">
        <v>14.713212134905813</v>
      </c>
      <c r="I35" s="157"/>
      <c r="J35" s="157"/>
      <c r="K35" s="114"/>
    </row>
    <row r="36" spans="2:11" ht="16.5" thickTop="1" thickBot="1" x14ac:dyDescent="0.3">
      <c r="B36" s="141"/>
      <c r="C36" s="142" t="s">
        <v>70</v>
      </c>
      <c r="D36" s="96">
        <f t="shared" si="1"/>
        <v>18279.892692514855</v>
      </c>
      <c r="E36" s="157"/>
      <c r="F36" s="115">
        <v>18274.66703224706</v>
      </c>
      <c r="G36" s="115">
        <v>1.3221550075145774</v>
      </c>
      <c r="H36" s="115">
        <v>3.9035052602811344</v>
      </c>
      <c r="I36" s="157"/>
      <c r="J36" s="157"/>
      <c r="K36" s="114"/>
    </row>
    <row r="37" spans="2:11" ht="16.5" thickTop="1" thickBot="1" x14ac:dyDescent="0.3">
      <c r="B37" s="141"/>
      <c r="C37" s="142" t="s">
        <v>45</v>
      </c>
      <c r="D37" s="96">
        <f t="shared" si="1"/>
        <v>12916.106438763851</v>
      </c>
      <c r="E37" s="157"/>
      <c r="F37" s="115">
        <v>12816.347502635203</v>
      </c>
      <c r="G37" s="115">
        <v>31.697818769900767</v>
      </c>
      <c r="H37" s="115">
        <v>68.061117358747964</v>
      </c>
      <c r="I37" s="157"/>
      <c r="J37" s="157"/>
      <c r="K37" s="114"/>
    </row>
    <row r="38" spans="2:11" ht="16.5" thickTop="1" thickBot="1" x14ac:dyDescent="0.3">
      <c r="B38" s="141"/>
      <c r="C38" s="142" t="s">
        <v>44</v>
      </c>
      <c r="D38" s="96">
        <f t="shared" si="1"/>
        <v>159.33662911073111</v>
      </c>
      <c r="E38" s="157"/>
      <c r="F38" s="157">
        <v>0</v>
      </c>
      <c r="G38" s="115">
        <v>54.242256718546763</v>
      </c>
      <c r="H38" s="115">
        <v>105.09437239218435</v>
      </c>
      <c r="I38" s="157"/>
      <c r="J38" s="157"/>
      <c r="K38" s="114"/>
    </row>
    <row r="39" spans="2:11" ht="16.5" thickTop="1" thickBot="1" x14ac:dyDescent="0.3">
      <c r="B39" s="141"/>
      <c r="C39" s="142" t="s">
        <v>110</v>
      </c>
      <c r="D39" s="96">
        <f t="shared" si="1"/>
        <v>11564.616559000886</v>
      </c>
      <c r="E39" s="157"/>
      <c r="F39" s="115">
        <v>11524.148509921921</v>
      </c>
      <c r="G39" s="115">
        <v>10.238903983834685</v>
      </c>
      <c r="H39" s="115">
        <v>30.229145095130971</v>
      </c>
      <c r="I39" s="157"/>
      <c r="J39" s="157"/>
      <c r="K39" s="114"/>
    </row>
    <row r="40" spans="2:11" ht="16.5" thickTop="1" thickBot="1" x14ac:dyDescent="0.3">
      <c r="B40" s="141"/>
      <c r="C40" s="140" t="s">
        <v>49</v>
      </c>
      <c r="D40" s="89">
        <f>SUM(D41:D44)</f>
        <v>12822.141157613269</v>
      </c>
      <c r="E40" s="157"/>
      <c r="F40" s="157"/>
      <c r="G40" s="157"/>
      <c r="H40" s="157"/>
      <c r="I40" s="157"/>
      <c r="J40" s="157"/>
      <c r="K40" s="114"/>
    </row>
    <row r="41" spans="2:11" ht="16.5" thickTop="1" thickBot="1" x14ac:dyDescent="0.3">
      <c r="B41" s="141"/>
      <c r="C41" s="142" t="s">
        <v>50</v>
      </c>
      <c r="D41" s="96">
        <f>SUM(F41:K41)</f>
        <v>6408.8769935472392</v>
      </c>
      <c r="E41" s="157"/>
      <c r="F41" s="96">
        <v>6377.7077911706601</v>
      </c>
      <c r="G41" s="96">
        <v>4.2875841621474668</v>
      </c>
      <c r="H41" s="96">
        <v>26.881618214431761</v>
      </c>
      <c r="I41" s="157"/>
      <c r="J41" s="157"/>
      <c r="K41" s="114"/>
    </row>
    <row r="42" spans="2:11" ht="16.5" thickTop="1" thickBot="1" x14ac:dyDescent="0.3">
      <c r="B42" s="141"/>
      <c r="C42" s="142" t="s">
        <v>51</v>
      </c>
      <c r="D42" s="96">
        <f t="shared" ref="D42:D44" si="2">SUM(F42:K42)</f>
        <v>4732.3865569933541</v>
      </c>
      <c r="E42" s="157"/>
      <c r="F42" s="157"/>
      <c r="G42" s="96">
        <v>4732.3865569933541</v>
      </c>
      <c r="H42" s="157"/>
      <c r="I42" s="157"/>
      <c r="J42" s="157"/>
      <c r="K42" s="114"/>
    </row>
    <row r="43" spans="2:11" ht="16.5" thickTop="1" thickBot="1" x14ac:dyDescent="0.3">
      <c r="B43" s="141"/>
      <c r="C43" s="142" t="s">
        <v>52</v>
      </c>
      <c r="D43" s="96">
        <f t="shared" si="2"/>
        <v>1680.8776070726765</v>
      </c>
      <c r="E43" s="157"/>
      <c r="F43" s="157"/>
      <c r="G43" s="157"/>
      <c r="H43" s="157"/>
      <c r="I43" s="157"/>
      <c r="J43" s="157"/>
      <c r="K43" s="96">
        <v>1680.8776070726765</v>
      </c>
    </row>
    <row r="44" spans="2:11" ht="16.5" thickTop="1" thickBot="1" x14ac:dyDescent="0.3">
      <c r="B44" s="141"/>
      <c r="C44" s="142" t="s">
        <v>316</v>
      </c>
      <c r="D44" s="96">
        <f t="shared" si="2"/>
        <v>0</v>
      </c>
      <c r="E44" s="157"/>
      <c r="F44" s="157"/>
      <c r="G44" s="96">
        <v>0</v>
      </c>
      <c r="H44" s="157"/>
      <c r="I44" s="157"/>
      <c r="J44" s="157"/>
      <c r="K44" s="169"/>
    </row>
    <row r="45" spans="2:11" ht="16.5" thickTop="1" thickBot="1" x14ac:dyDescent="0.3">
      <c r="B45" s="141"/>
      <c r="C45" s="140" t="s">
        <v>10</v>
      </c>
      <c r="D45" s="89">
        <f>SUM(D46:D56)</f>
        <v>17809.190168766097</v>
      </c>
      <c r="E45" s="157"/>
      <c r="F45" s="157"/>
      <c r="G45" s="157"/>
      <c r="H45" s="157"/>
      <c r="I45" s="157"/>
      <c r="J45" s="157"/>
      <c r="K45" s="114"/>
    </row>
    <row r="46" spans="2:11" ht="16.5" thickTop="1" thickBot="1" x14ac:dyDescent="0.3">
      <c r="B46" s="141"/>
      <c r="C46" s="142" t="s">
        <v>53</v>
      </c>
      <c r="D46" s="96">
        <f>SUM(F46:K46)</f>
        <v>0</v>
      </c>
      <c r="E46" s="157"/>
      <c r="F46" s="115"/>
      <c r="G46" s="115"/>
      <c r="H46" s="157"/>
      <c r="I46" s="157"/>
      <c r="J46" s="157"/>
      <c r="K46" s="114"/>
    </row>
    <row r="47" spans="2:11" ht="16.5" thickTop="1" thickBot="1" x14ac:dyDescent="0.3">
      <c r="B47" s="141"/>
      <c r="C47" s="142" t="s">
        <v>86</v>
      </c>
      <c r="D47" s="96">
        <f t="shared" ref="D47:D56" si="3">SUM(F47:K47)</f>
        <v>0</v>
      </c>
      <c r="E47" s="157"/>
      <c r="F47" s="115"/>
      <c r="G47" s="115"/>
      <c r="H47" s="115"/>
      <c r="I47" s="157"/>
      <c r="J47" s="157"/>
      <c r="K47" s="114"/>
    </row>
    <row r="48" spans="2:11" ht="16.5" thickTop="1" thickBot="1" x14ac:dyDescent="0.3">
      <c r="B48" s="141"/>
      <c r="C48" s="142" t="s">
        <v>87</v>
      </c>
      <c r="D48" s="96">
        <f t="shared" si="3"/>
        <v>0</v>
      </c>
      <c r="E48" s="157"/>
      <c r="F48" s="115"/>
      <c r="G48" s="157"/>
      <c r="H48" s="157"/>
      <c r="I48" s="95"/>
      <c r="J48" s="157"/>
      <c r="K48" s="114"/>
    </row>
    <row r="49" spans="2:11" ht="16.5" thickTop="1" thickBot="1" x14ac:dyDescent="0.3">
      <c r="B49" s="141"/>
      <c r="C49" s="143" t="s">
        <v>71</v>
      </c>
      <c r="D49" s="96">
        <f t="shared" si="3"/>
        <v>0</v>
      </c>
      <c r="E49" s="157"/>
      <c r="F49" s="115"/>
      <c r="G49" s="115"/>
      <c r="H49" s="157"/>
      <c r="I49" s="157"/>
      <c r="J49" s="157"/>
      <c r="K49" s="114"/>
    </row>
    <row r="50" spans="2:11" ht="16.5" thickTop="1" thickBot="1" x14ac:dyDescent="0.3">
      <c r="B50" s="141"/>
      <c r="C50" s="143" t="s">
        <v>88</v>
      </c>
      <c r="D50" s="96">
        <f t="shared" si="3"/>
        <v>0</v>
      </c>
      <c r="E50" s="157"/>
      <c r="F50" s="115"/>
      <c r="G50" s="115"/>
      <c r="H50" s="157"/>
      <c r="I50" s="157"/>
      <c r="J50" s="157"/>
      <c r="K50" s="114"/>
    </row>
    <row r="51" spans="2:11" ht="16.5" thickTop="1" thickBot="1" x14ac:dyDescent="0.3">
      <c r="B51" s="141"/>
      <c r="C51" s="143" t="s">
        <v>89</v>
      </c>
      <c r="D51" s="96">
        <f t="shared" si="3"/>
        <v>0</v>
      </c>
      <c r="E51" s="157"/>
      <c r="F51" s="115"/>
      <c r="G51" s="115"/>
      <c r="H51" s="157"/>
      <c r="I51" s="157"/>
      <c r="J51" s="157"/>
      <c r="K51" s="114"/>
    </row>
    <row r="52" spans="2:11" ht="16.5" thickTop="1" thickBot="1" x14ac:dyDescent="0.3">
      <c r="B52" s="141"/>
      <c r="C52" s="142" t="s">
        <v>90</v>
      </c>
      <c r="D52" s="96">
        <f t="shared" si="3"/>
        <v>0</v>
      </c>
      <c r="E52" s="157"/>
      <c r="F52" s="157"/>
      <c r="G52" s="157"/>
      <c r="H52" s="157"/>
      <c r="I52" s="95"/>
      <c r="J52" s="95"/>
      <c r="K52" s="95"/>
    </row>
    <row r="53" spans="2:11" ht="16.5" thickTop="1" thickBot="1" x14ac:dyDescent="0.3">
      <c r="B53" s="141"/>
      <c r="C53" s="142" t="s">
        <v>111</v>
      </c>
      <c r="D53" s="96">
        <f t="shared" si="3"/>
        <v>0</v>
      </c>
      <c r="E53" s="157"/>
      <c r="F53" s="115">
        <v>0</v>
      </c>
      <c r="G53" s="115">
        <v>0</v>
      </c>
      <c r="H53" s="157">
        <v>0</v>
      </c>
      <c r="I53" s="157"/>
      <c r="J53" s="157"/>
      <c r="K53" s="116"/>
    </row>
    <row r="54" spans="2:11" ht="16.5" thickTop="1" thickBot="1" x14ac:dyDescent="0.3">
      <c r="B54" s="141"/>
      <c r="C54" s="142" t="s">
        <v>91</v>
      </c>
      <c r="D54" s="96">
        <f t="shared" si="3"/>
        <v>0</v>
      </c>
      <c r="E54" s="157"/>
      <c r="F54" s="115"/>
      <c r="G54" s="115"/>
      <c r="H54" s="157"/>
      <c r="I54" s="157"/>
      <c r="J54" s="157"/>
      <c r="K54" s="114"/>
    </row>
    <row r="55" spans="2:11" ht="16.5" thickTop="1" thickBot="1" x14ac:dyDescent="0.3">
      <c r="B55" s="141"/>
      <c r="C55" s="140" t="s">
        <v>54</v>
      </c>
      <c r="D55" s="157"/>
      <c r="E55" s="157"/>
      <c r="F55" s="157"/>
      <c r="G55" s="157"/>
      <c r="H55" s="157"/>
      <c r="I55" s="157"/>
      <c r="J55" s="157"/>
      <c r="K55" s="114"/>
    </row>
    <row r="56" spans="2:11" ht="16.5" thickTop="1" thickBot="1" x14ac:dyDescent="0.3">
      <c r="B56" s="141"/>
      <c r="C56" s="142" t="s">
        <v>55</v>
      </c>
      <c r="D56" s="96">
        <f t="shared" si="3"/>
        <v>17809.190168766097</v>
      </c>
      <c r="E56" s="157"/>
      <c r="F56" s="157"/>
      <c r="G56" s="157"/>
      <c r="H56" s="157"/>
      <c r="I56" s="157"/>
      <c r="J56" s="95">
        <v>17809.190168766097</v>
      </c>
      <c r="K56" s="114"/>
    </row>
    <row r="57" spans="2:11" ht="16.5" thickTop="1" thickBot="1" x14ac:dyDescent="0.3">
      <c r="B57" s="144" t="s">
        <v>56</v>
      </c>
      <c r="C57" s="145" t="s">
        <v>57</v>
      </c>
      <c r="D57" s="89">
        <f>SUM(D58:D70)</f>
        <v>317300.14957497304</v>
      </c>
      <c r="E57" s="157"/>
      <c r="F57" s="157"/>
      <c r="G57" s="157"/>
      <c r="H57" s="157"/>
      <c r="I57" s="157"/>
      <c r="J57" s="157"/>
      <c r="K57" s="114"/>
    </row>
    <row r="58" spans="2:11" ht="16.5" thickTop="1" thickBot="1" x14ac:dyDescent="0.3">
      <c r="B58" s="146"/>
      <c r="C58" s="147" t="s">
        <v>48</v>
      </c>
      <c r="D58" s="96">
        <f>SUM(F58:H58)</f>
        <v>229163.39006599822</v>
      </c>
      <c r="E58" s="157"/>
      <c r="F58" s="115">
        <v>225852.48319785018</v>
      </c>
      <c r="G58" s="115">
        <v>224.46826224732499</v>
      </c>
      <c r="H58" s="115">
        <v>3086.4386059007184</v>
      </c>
      <c r="I58" s="157"/>
      <c r="J58" s="157"/>
      <c r="K58" s="114"/>
    </row>
    <row r="59" spans="2:11" ht="16.5" thickTop="1" thickBot="1" x14ac:dyDescent="0.3">
      <c r="B59" s="146"/>
      <c r="C59" s="147" t="s">
        <v>58</v>
      </c>
      <c r="D59" s="96">
        <f t="shared" ref="D59:D70" si="4">SUM(F59:H59)</f>
        <v>38153.357496286219</v>
      </c>
      <c r="E59" s="157"/>
      <c r="F59" s="115">
        <v>37602.125410999899</v>
      </c>
      <c r="G59" s="115">
        <v>37.371666799072287</v>
      </c>
      <c r="H59" s="115">
        <v>513.86041848724392</v>
      </c>
      <c r="I59" s="157"/>
      <c r="J59" s="157"/>
      <c r="K59" s="114"/>
    </row>
    <row r="60" spans="2:11" ht="16.5" thickTop="1" thickBot="1" x14ac:dyDescent="0.3">
      <c r="B60" s="146"/>
      <c r="C60" s="147" t="s">
        <v>59</v>
      </c>
      <c r="D60" s="96">
        <f t="shared" si="4"/>
        <v>0</v>
      </c>
      <c r="E60" s="157"/>
      <c r="F60" s="157"/>
      <c r="G60" s="95">
        <v>0</v>
      </c>
      <c r="H60" s="95">
        <v>0</v>
      </c>
      <c r="I60" s="157"/>
      <c r="J60" s="157"/>
      <c r="K60" s="114"/>
    </row>
    <row r="61" spans="2:11" ht="16.5" thickTop="1" thickBot="1" x14ac:dyDescent="0.3">
      <c r="B61" s="146"/>
      <c r="C61" s="147" t="s">
        <v>60</v>
      </c>
      <c r="D61" s="96">
        <f t="shared" si="4"/>
        <v>0</v>
      </c>
      <c r="E61" s="157"/>
      <c r="F61" s="157"/>
      <c r="G61" s="95"/>
      <c r="H61" s="95"/>
      <c r="I61" s="157"/>
      <c r="J61" s="157"/>
      <c r="K61" s="114"/>
    </row>
    <row r="62" spans="2:11" ht="16.5" thickTop="1" thickBot="1" x14ac:dyDescent="0.3">
      <c r="B62" s="146"/>
      <c r="C62" s="145" t="s">
        <v>92</v>
      </c>
      <c r="D62" s="157"/>
      <c r="E62" s="157"/>
      <c r="F62" s="157"/>
      <c r="G62" s="157"/>
      <c r="H62" s="157"/>
      <c r="I62" s="157"/>
      <c r="J62" s="157"/>
      <c r="K62" s="114"/>
    </row>
    <row r="63" spans="2:11" ht="16.5" thickTop="1" thickBot="1" x14ac:dyDescent="0.3">
      <c r="B63" s="146"/>
      <c r="C63" s="147" t="s">
        <v>58</v>
      </c>
      <c r="D63" s="96">
        <f t="shared" si="4"/>
        <v>1004.6612214247202</v>
      </c>
      <c r="E63" s="157"/>
      <c r="F63" s="115">
        <v>1002.4892700000001</v>
      </c>
      <c r="G63" s="115">
        <v>1.6454177460000003</v>
      </c>
      <c r="H63" s="115">
        <v>0.52653367872000012</v>
      </c>
      <c r="I63" s="157"/>
      <c r="J63" s="157"/>
      <c r="K63" s="114"/>
    </row>
    <row r="64" spans="2:11" ht="16.5" thickTop="1" thickBot="1" x14ac:dyDescent="0.3">
      <c r="B64" s="146"/>
      <c r="C64" s="147" t="s">
        <v>93</v>
      </c>
      <c r="D64" s="96">
        <f t="shared" si="4"/>
        <v>0</v>
      </c>
      <c r="E64" s="157"/>
      <c r="F64" s="115"/>
      <c r="G64" s="115"/>
      <c r="H64" s="115"/>
      <c r="I64" s="157"/>
      <c r="J64" s="157"/>
      <c r="K64" s="114"/>
    </row>
    <row r="65" spans="2:11" ht="16.5" thickTop="1" thickBot="1" x14ac:dyDescent="0.3">
      <c r="B65" s="146"/>
      <c r="C65" s="145" t="s">
        <v>94</v>
      </c>
      <c r="D65" s="157"/>
      <c r="E65" s="157"/>
      <c r="F65" s="113"/>
      <c r="G65" s="113"/>
      <c r="H65" s="113"/>
      <c r="I65" s="113"/>
      <c r="J65" s="157"/>
      <c r="K65" s="114"/>
    </row>
    <row r="66" spans="2:11" ht="16.5" thickTop="1" thickBot="1" x14ac:dyDescent="0.3">
      <c r="B66" s="146"/>
      <c r="C66" s="147" t="s">
        <v>75</v>
      </c>
      <c r="D66" s="96">
        <f t="shared" si="4"/>
        <v>6231.0557631762513</v>
      </c>
      <c r="E66" s="157"/>
      <c r="F66" s="117">
        <v>6231.0557631762513</v>
      </c>
      <c r="G66" s="118"/>
      <c r="H66" s="118"/>
      <c r="I66" s="157"/>
      <c r="J66" s="113"/>
      <c r="K66" s="114"/>
    </row>
    <row r="67" spans="2:11" ht="16.5" thickTop="1" thickBot="1" x14ac:dyDescent="0.3">
      <c r="B67" s="146"/>
      <c r="C67" s="147" t="s">
        <v>95</v>
      </c>
      <c r="D67" s="96">
        <f t="shared" si="4"/>
        <v>1120.1743190511436</v>
      </c>
      <c r="E67" s="157"/>
      <c r="F67" s="117">
        <v>1120.1743190511436</v>
      </c>
      <c r="G67" s="95"/>
      <c r="H67" s="95"/>
      <c r="I67" s="157"/>
      <c r="J67" s="113"/>
      <c r="K67" s="114"/>
    </row>
    <row r="68" spans="2:11" ht="16.5" thickTop="1" thickBot="1" x14ac:dyDescent="0.3">
      <c r="B68" s="146"/>
      <c r="C68" s="147" t="s">
        <v>96</v>
      </c>
      <c r="D68" s="96">
        <f t="shared" si="4"/>
        <v>0</v>
      </c>
      <c r="E68" s="157"/>
      <c r="F68" s="117"/>
      <c r="G68" s="95"/>
      <c r="H68" s="95"/>
      <c r="I68" s="157"/>
      <c r="J68" s="113"/>
      <c r="K68" s="114"/>
    </row>
    <row r="69" spans="2:11" ht="16.5" thickTop="1" thickBot="1" x14ac:dyDescent="0.3">
      <c r="B69" s="146"/>
      <c r="C69" s="145" t="s">
        <v>97</v>
      </c>
      <c r="D69" s="157"/>
      <c r="E69" s="157"/>
      <c r="F69" s="157"/>
      <c r="G69" s="157"/>
      <c r="H69" s="157"/>
      <c r="I69" s="157"/>
      <c r="J69" s="113"/>
      <c r="K69" s="114"/>
    </row>
    <row r="70" spans="2:11" ht="16.5" thickTop="1" thickBot="1" x14ac:dyDescent="0.3">
      <c r="B70" s="146"/>
      <c r="C70" s="147" t="s">
        <v>98</v>
      </c>
      <c r="D70" s="96">
        <f t="shared" si="4"/>
        <v>41627.51070903652</v>
      </c>
      <c r="E70" s="157"/>
      <c r="F70" s="115">
        <v>41627.51070903652</v>
      </c>
      <c r="G70" s="115">
        <v>0</v>
      </c>
      <c r="H70" s="115">
        <v>0</v>
      </c>
      <c r="I70" s="157"/>
      <c r="J70" s="113"/>
      <c r="K70" s="114"/>
    </row>
    <row r="71" spans="2:11" ht="16.5" thickTop="1" thickBot="1" x14ac:dyDescent="0.3">
      <c r="B71" s="139" t="s">
        <v>61</v>
      </c>
      <c r="C71" s="140" t="s">
        <v>62</v>
      </c>
      <c r="D71" s="89">
        <f>SUM(D72:D75)</f>
        <v>10609.131327454508</v>
      </c>
      <c r="E71" s="157"/>
      <c r="F71" s="157"/>
      <c r="G71" s="157"/>
      <c r="H71" s="157"/>
      <c r="I71" s="157"/>
      <c r="J71" s="113"/>
      <c r="K71" s="114"/>
    </row>
    <row r="72" spans="2:11" ht="16.5" thickTop="1" thickBot="1" x14ac:dyDescent="0.3">
      <c r="B72" s="141"/>
      <c r="C72" s="142" t="s">
        <v>72</v>
      </c>
      <c r="D72" s="95">
        <f>SUM(F72:H72)</f>
        <v>5941.2397969945087</v>
      </c>
      <c r="E72" s="157"/>
      <c r="F72" s="157"/>
      <c r="G72" s="95">
        <v>5941.2397969945087</v>
      </c>
      <c r="H72" s="113"/>
      <c r="I72" s="113"/>
      <c r="J72" s="113"/>
      <c r="K72" s="114"/>
    </row>
    <row r="73" spans="2:11" ht="16.5" thickTop="1" thickBot="1" x14ac:dyDescent="0.3">
      <c r="B73" s="141"/>
      <c r="C73" s="142" t="s">
        <v>63</v>
      </c>
      <c r="D73" s="95">
        <f t="shared" ref="D73:D75" si="5">SUM(F73:H73)</f>
        <v>0</v>
      </c>
      <c r="E73" s="157"/>
      <c r="F73" s="115"/>
      <c r="G73" s="115"/>
      <c r="H73" s="115"/>
      <c r="I73" s="157"/>
      <c r="J73" s="113"/>
      <c r="K73" s="114"/>
    </row>
    <row r="74" spans="2:11" ht="16.5" thickTop="1" thickBot="1" x14ac:dyDescent="0.3">
      <c r="B74" s="141"/>
      <c r="C74" s="140" t="s">
        <v>64</v>
      </c>
      <c r="D74" s="157"/>
      <c r="E74" s="157"/>
      <c r="F74" s="157"/>
      <c r="G74" s="157"/>
      <c r="H74" s="157"/>
      <c r="I74" s="157"/>
      <c r="J74" s="113"/>
      <c r="K74" s="119"/>
    </row>
    <row r="75" spans="2:11" ht="16.5" thickTop="1" thickBot="1" x14ac:dyDescent="0.3">
      <c r="B75" s="141"/>
      <c r="C75" s="142" t="s">
        <v>65</v>
      </c>
      <c r="D75" s="95">
        <f t="shared" si="5"/>
        <v>4667.8915304599996</v>
      </c>
      <c r="E75" s="157"/>
      <c r="F75" s="157"/>
      <c r="G75" s="115">
        <v>3227.1527925</v>
      </c>
      <c r="H75" s="115">
        <v>1440.7387379599998</v>
      </c>
      <c r="I75" s="157"/>
      <c r="J75" s="113"/>
      <c r="K75" s="114"/>
    </row>
    <row r="76" spans="2:11" ht="16.5" thickTop="1" thickBot="1" x14ac:dyDescent="0.3">
      <c r="B76" s="144" t="s">
        <v>11</v>
      </c>
      <c r="C76" s="148" t="s">
        <v>66</v>
      </c>
      <c r="D76" s="89">
        <f>SUM(D77:D81)</f>
        <v>90368.516781306607</v>
      </c>
      <c r="E76" s="157"/>
      <c r="F76" s="157"/>
      <c r="G76" s="157"/>
      <c r="H76" s="157"/>
      <c r="I76" s="157"/>
      <c r="J76" s="157"/>
      <c r="K76" s="114"/>
    </row>
    <row r="77" spans="2:11" ht="16.5" thickTop="1" thickBot="1" x14ac:dyDescent="0.3">
      <c r="B77" s="146"/>
      <c r="C77" s="149" t="s">
        <v>99</v>
      </c>
      <c r="D77" s="95">
        <f>SUM(F77:K77)</f>
        <v>55658.834316700413</v>
      </c>
      <c r="E77" s="157"/>
      <c r="F77" s="157"/>
      <c r="G77" s="115">
        <v>55658.834316700413</v>
      </c>
      <c r="H77" s="157"/>
      <c r="I77" s="157"/>
      <c r="J77" s="113"/>
      <c r="K77" s="114"/>
    </row>
    <row r="78" spans="2:11" ht="16.5" thickTop="1" thickBot="1" x14ac:dyDescent="0.3">
      <c r="B78" s="146"/>
      <c r="C78" s="149" t="s">
        <v>100</v>
      </c>
      <c r="D78" s="95">
        <f t="shared" ref="D78:D81" si="6">SUM(F78:K78)</f>
        <v>10754.583794141899</v>
      </c>
      <c r="E78" s="157"/>
      <c r="F78" s="157"/>
      <c r="G78" s="115">
        <v>7302.8015711155631</v>
      </c>
      <c r="H78" s="117">
        <v>3451.7822230263359</v>
      </c>
      <c r="I78" s="157"/>
      <c r="J78" s="113"/>
      <c r="K78" s="114"/>
    </row>
    <row r="79" spans="2:11" ht="16.5" thickTop="1" thickBot="1" x14ac:dyDescent="0.3">
      <c r="B79" s="146"/>
      <c r="C79" s="148" t="s">
        <v>67</v>
      </c>
      <c r="D79" s="157"/>
      <c r="E79" s="157"/>
      <c r="F79" s="157"/>
      <c r="G79" s="157"/>
      <c r="H79" s="157"/>
      <c r="I79" s="157"/>
      <c r="J79" s="157"/>
      <c r="K79" s="114"/>
    </row>
    <row r="80" spans="2:11" ht="16.5" thickTop="1" thickBot="1" x14ac:dyDescent="0.3">
      <c r="B80" s="146"/>
      <c r="C80" s="149" t="s">
        <v>101</v>
      </c>
      <c r="D80" s="95">
        <f t="shared" si="6"/>
        <v>23955.0986704643</v>
      </c>
      <c r="E80" s="157"/>
      <c r="F80" s="157"/>
      <c r="G80" s="157"/>
      <c r="H80" s="115">
        <v>23955.0986704643</v>
      </c>
      <c r="I80" s="157"/>
      <c r="J80" s="113"/>
      <c r="K80" s="114"/>
    </row>
    <row r="81" spans="2:11" ht="16.5" thickTop="1" thickBot="1" x14ac:dyDescent="0.3">
      <c r="B81" s="150"/>
      <c r="C81" s="151" t="s">
        <v>102</v>
      </c>
      <c r="D81" s="95">
        <f t="shared" si="6"/>
        <v>0</v>
      </c>
      <c r="E81" s="120"/>
      <c r="F81" s="95" t="s">
        <v>85</v>
      </c>
      <c r="G81" s="95" t="s">
        <v>85</v>
      </c>
      <c r="H81" s="95" t="s">
        <v>85</v>
      </c>
      <c r="I81" s="120"/>
      <c r="J81" s="120"/>
      <c r="K81" s="121"/>
    </row>
    <row r="82" spans="2:11" ht="15.75" thickBot="1" x14ac:dyDescent="0.3"/>
    <row r="83" spans="2:11" ht="15.75" thickBot="1" x14ac:dyDescent="0.3">
      <c r="B83" s="152" t="s">
        <v>68</v>
      </c>
      <c r="C83" s="153"/>
      <c r="D83" s="99">
        <f>SUM(D15,D23,D31,D40,D45,D57,D71,D76)</f>
        <v>768432.44361493061</v>
      </c>
      <c r="E83" s="156"/>
      <c r="F83" s="101">
        <f>SUM(F15:F81)</f>
        <v>635331.07799923059</v>
      </c>
      <c r="G83" s="101">
        <f t="shared" ref="G83:K83" si="7">SUM(G15:G81)</f>
        <v>78335.652108950278</v>
      </c>
      <c r="H83" s="101">
        <f t="shared" si="7"/>
        <v>35275.645730911107</v>
      </c>
      <c r="I83" s="101">
        <f t="shared" si="7"/>
        <v>0</v>
      </c>
      <c r="J83" s="101">
        <f t="shared" si="7"/>
        <v>17809.190168766097</v>
      </c>
      <c r="K83" s="101">
        <f t="shared" si="7"/>
        <v>1680.8776070726765</v>
      </c>
    </row>
    <row r="84" spans="2:11" x14ac:dyDescent="0.25">
      <c r="J84" s="154"/>
      <c r="K84" s="154"/>
    </row>
  </sheetData>
  <mergeCells count="1">
    <mergeCell ref="B13:K13"/>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FIND YOUR GHG INVENTORY DATA</vt:lpstr>
      <vt:lpstr>Summar Figures</vt:lpstr>
      <vt:lpstr>Resources</vt:lpstr>
      <vt:lpstr>2010 Census Population</vt:lpstr>
      <vt:lpstr>Region Roll Up</vt:lpstr>
      <vt:lpstr>Broome Roll Up</vt:lpstr>
      <vt:lpstr>Chemung Roll Up</vt:lpstr>
      <vt:lpstr>Chenango Roll Up</vt:lpstr>
      <vt:lpstr>Delaware Roll Up</vt:lpstr>
      <vt:lpstr>Schuyler Roll Up</vt:lpstr>
      <vt:lpstr>Steuben Roll Up</vt:lpstr>
      <vt:lpstr>Tioga Roll Up</vt:lpstr>
      <vt:lpstr>Tompkins Roll Up</vt:lpstr>
    </vt:vector>
  </TitlesOfParts>
  <Company>NYSDEC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Dazzle L. Ekblad</cp:lastModifiedBy>
  <dcterms:created xsi:type="dcterms:W3CDTF">2017-08-03T17:33:23Z</dcterms:created>
  <dcterms:modified xsi:type="dcterms:W3CDTF">2018-07-05T14:45:59Z</dcterms:modified>
</cp:coreProperties>
</file>