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XEC\OCC\GHG Inventory\Local-Regional GHG in NYS\Mohawk Valley\"/>
    </mc:Choice>
  </mc:AlternateContent>
  <bookViews>
    <workbookView xWindow="0" yWindow="0" windowWidth="24000" windowHeight="13635"/>
  </bookViews>
  <sheets>
    <sheet name="FIND YOUR GHG INVENTORY DATA" sheetId="1" r:id="rId1"/>
    <sheet name="Resources" sheetId="2" r:id="rId2"/>
    <sheet name="Mohawk Valley Roll Up" sheetId="4" r:id="rId3"/>
    <sheet name="Fulton Roll Up" sheetId="5" r:id="rId4"/>
    <sheet name="Herkimer Roll Up" sheetId="6" r:id="rId5"/>
    <sheet name="Montgomery Roll Up" sheetId="7" r:id="rId6"/>
    <sheet name="Oneida Roll Up" sheetId="8" r:id="rId7"/>
    <sheet name="Otsego Roll Up" sheetId="9" r:id="rId8"/>
    <sheet name="Schoharie Roll Up" sheetId="10" r:id="rId9"/>
  </sheets>
  <externalReferences>
    <externalReference r:id="rId10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4" l="1"/>
  <c r="D73" i="4"/>
  <c r="D72" i="4"/>
  <c r="D71" i="4" s="1"/>
  <c r="D70" i="4"/>
  <c r="D67" i="4"/>
  <c r="D66" i="4" s="1"/>
  <c r="D65" i="4"/>
  <c r="D62" i="4"/>
  <c r="D58" i="4"/>
  <c r="D54" i="4"/>
  <c r="D53" i="4"/>
  <c r="D52" i="4" s="1"/>
  <c r="K77" i="10" l="1"/>
  <c r="J77" i="10"/>
  <c r="H77" i="10"/>
  <c r="G77" i="10"/>
  <c r="D74" i="10"/>
  <c r="D72" i="10"/>
  <c r="D71" i="10"/>
  <c r="D69" i="10"/>
  <c r="D67" i="10"/>
  <c r="D66" i="10"/>
  <c r="D64" i="10"/>
  <c r="D62" i="10"/>
  <c r="D58" i="10"/>
  <c r="D57" i="10"/>
  <c r="D53" i="10"/>
  <c r="D52" i="10"/>
  <c r="D50" i="10"/>
  <c r="D40" i="10" s="1"/>
  <c r="H58" i="1" s="1"/>
  <c r="D39" i="10"/>
  <c r="D38" i="10"/>
  <c r="D37" i="10"/>
  <c r="D35" i="10"/>
  <c r="D34" i="10"/>
  <c r="D33" i="10"/>
  <c r="D32" i="10"/>
  <c r="D31" i="10"/>
  <c r="D30" i="10"/>
  <c r="D29" i="10"/>
  <c r="D27" i="10"/>
  <c r="D26" i="10"/>
  <c r="D24" i="10"/>
  <c r="D23" i="10"/>
  <c r="D22" i="10"/>
  <c r="D21" i="10"/>
  <c r="D19" i="10"/>
  <c r="F77" i="10"/>
  <c r="D17" i="10"/>
  <c r="D16" i="10"/>
  <c r="D15" i="10"/>
  <c r="K77" i="9"/>
  <c r="J77" i="9"/>
  <c r="H77" i="9"/>
  <c r="G77" i="9"/>
  <c r="D74" i="9"/>
  <c r="D72" i="9"/>
  <c r="D71" i="9"/>
  <c r="D69" i="9"/>
  <c r="D67" i="9"/>
  <c r="D66" i="9"/>
  <c r="D64" i="9"/>
  <c r="D62" i="9"/>
  <c r="D58" i="9"/>
  <c r="D57" i="9"/>
  <c r="D53" i="9"/>
  <c r="D52" i="9"/>
  <c r="D50" i="9"/>
  <c r="D40" i="9" s="1"/>
  <c r="H57" i="1" s="1"/>
  <c r="D39" i="9"/>
  <c r="D38" i="9"/>
  <c r="D37" i="9"/>
  <c r="D35" i="9"/>
  <c r="D34" i="9"/>
  <c r="D33" i="9"/>
  <c r="D32" i="9"/>
  <c r="D31" i="9"/>
  <c r="D30" i="9"/>
  <c r="D29" i="9"/>
  <c r="D27" i="9"/>
  <c r="D26" i="9"/>
  <c r="D24" i="9"/>
  <c r="D23" i="9"/>
  <c r="D22" i="9"/>
  <c r="D21" i="9"/>
  <c r="D19" i="9"/>
  <c r="F77" i="9"/>
  <c r="D17" i="9"/>
  <c r="D16" i="9"/>
  <c r="D15" i="9"/>
  <c r="K77" i="8"/>
  <c r="J77" i="8"/>
  <c r="H77" i="8"/>
  <c r="G77" i="8"/>
  <c r="D74" i="8"/>
  <c r="D72" i="8"/>
  <c r="D71" i="8"/>
  <c r="D69" i="8"/>
  <c r="D67" i="8"/>
  <c r="D66" i="8"/>
  <c r="D64" i="8"/>
  <c r="D62" i="8"/>
  <c r="D58" i="8"/>
  <c r="D57" i="8"/>
  <c r="D53" i="8"/>
  <c r="D52" i="8"/>
  <c r="D50" i="8"/>
  <c r="D40" i="8" s="1"/>
  <c r="H56" i="1" s="1"/>
  <c r="D39" i="8"/>
  <c r="D38" i="8"/>
  <c r="D37" i="8"/>
  <c r="D35" i="8"/>
  <c r="D34" i="8"/>
  <c r="D33" i="8"/>
  <c r="D32" i="8"/>
  <c r="D31" i="8"/>
  <c r="D30" i="8"/>
  <c r="D29" i="8"/>
  <c r="D27" i="8"/>
  <c r="D26" i="8"/>
  <c r="D24" i="8"/>
  <c r="D23" i="8"/>
  <c r="D22" i="8"/>
  <c r="D21" i="8"/>
  <c r="D19" i="8"/>
  <c r="F77" i="8"/>
  <c r="D17" i="8"/>
  <c r="D16" i="8"/>
  <c r="D15" i="8"/>
  <c r="K77" i="7"/>
  <c r="J77" i="7"/>
  <c r="H77" i="7"/>
  <c r="G77" i="7"/>
  <c r="D74" i="7"/>
  <c r="D72" i="7"/>
  <c r="D71" i="7"/>
  <c r="D69" i="7"/>
  <c r="D67" i="7"/>
  <c r="D66" i="7"/>
  <c r="D64" i="7"/>
  <c r="D62" i="7"/>
  <c r="D58" i="7"/>
  <c r="D57" i="7"/>
  <c r="D53" i="7"/>
  <c r="D52" i="7"/>
  <c r="D50" i="7"/>
  <c r="D40" i="7" s="1"/>
  <c r="H55" i="1" s="1"/>
  <c r="D39" i="7"/>
  <c r="D38" i="7"/>
  <c r="D37" i="7"/>
  <c r="D35" i="7"/>
  <c r="D34" i="7"/>
  <c r="D33" i="7"/>
  <c r="D32" i="7"/>
  <c r="D31" i="7"/>
  <c r="D30" i="7"/>
  <c r="D29" i="7"/>
  <c r="D27" i="7"/>
  <c r="D26" i="7"/>
  <c r="D24" i="7"/>
  <c r="D23" i="7"/>
  <c r="D22" i="7"/>
  <c r="D21" i="7"/>
  <c r="D19" i="7"/>
  <c r="F77" i="7"/>
  <c r="D17" i="7"/>
  <c r="D16" i="7"/>
  <c r="D15" i="7"/>
  <c r="K77" i="6"/>
  <c r="J77" i="6"/>
  <c r="H77" i="6"/>
  <c r="G77" i="6"/>
  <c r="D74" i="6"/>
  <c r="D72" i="6"/>
  <c r="D71" i="6"/>
  <c r="D69" i="6"/>
  <c r="D67" i="6"/>
  <c r="D66" i="6"/>
  <c r="D64" i="6"/>
  <c r="D62" i="6"/>
  <c r="D58" i="6"/>
  <c r="D57" i="6"/>
  <c r="D53" i="6"/>
  <c r="D52" i="6"/>
  <c r="D50" i="6"/>
  <c r="D40" i="6" s="1"/>
  <c r="H54" i="1" s="1"/>
  <c r="D39" i="6"/>
  <c r="D38" i="6"/>
  <c r="D37" i="6"/>
  <c r="D35" i="6"/>
  <c r="D34" i="6"/>
  <c r="D33" i="6"/>
  <c r="D32" i="6"/>
  <c r="D31" i="6"/>
  <c r="D30" i="6"/>
  <c r="D29" i="6"/>
  <c r="D27" i="6"/>
  <c r="D26" i="6"/>
  <c r="D24" i="6"/>
  <c r="D23" i="6"/>
  <c r="D22" i="6"/>
  <c r="D21" i="6"/>
  <c r="D19" i="6"/>
  <c r="F77" i="6"/>
  <c r="D17" i="6"/>
  <c r="D16" i="6"/>
  <c r="D15" i="6"/>
  <c r="F77" i="5"/>
  <c r="D19" i="5"/>
  <c r="D17" i="5"/>
  <c r="G77" i="5"/>
  <c r="K77" i="5"/>
  <c r="J77" i="5"/>
  <c r="H77" i="5"/>
  <c r="D74" i="5"/>
  <c r="D72" i="5"/>
  <c r="D71" i="5"/>
  <c r="D69" i="5"/>
  <c r="D67" i="5"/>
  <c r="D66" i="5"/>
  <c r="D65" i="5" s="1"/>
  <c r="G53" i="1" s="1"/>
  <c r="D64" i="5"/>
  <c r="D62" i="5"/>
  <c r="D58" i="5"/>
  <c r="D57" i="5"/>
  <c r="D53" i="5"/>
  <c r="D52" i="5"/>
  <c r="D50" i="5"/>
  <c r="D40" i="5" s="1"/>
  <c r="H53" i="1" s="1"/>
  <c r="D39" i="5"/>
  <c r="D38" i="5"/>
  <c r="D37" i="5"/>
  <c r="D35" i="5"/>
  <c r="D34" i="5"/>
  <c r="D33" i="5"/>
  <c r="D32" i="5"/>
  <c r="D31" i="5"/>
  <c r="D30" i="5"/>
  <c r="D29" i="5"/>
  <c r="D27" i="5"/>
  <c r="D26" i="5"/>
  <c r="D24" i="5"/>
  <c r="D23" i="5"/>
  <c r="D22" i="5"/>
  <c r="D21" i="5"/>
  <c r="D16" i="5"/>
  <c r="I52" i="1"/>
  <c r="G52" i="1"/>
  <c r="F52" i="1"/>
  <c r="F78" i="4"/>
  <c r="G78" i="4"/>
  <c r="H78" i="4"/>
  <c r="J78" i="4"/>
  <c r="K78" i="4"/>
  <c r="D40" i="4"/>
  <c r="D39" i="4"/>
  <c r="D38" i="4"/>
  <c r="D36" i="4"/>
  <c r="D35" i="4"/>
  <c r="D34" i="4"/>
  <c r="D33" i="4"/>
  <c r="D32" i="4"/>
  <c r="D28" i="4"/>
  <c r="D27" i="4"/>
  <c r="D19" i="4"/>
  <c r="D25" i="4"/>
  <c r="D24" i="4"/>
  <c r="D18" i="4"/>
  <c r="D20" i="4"/>
  <c r="D16" i="4"/>
  <c r="D41" i="4"/>
  <c r="H52" i="1" s="1"/>
  <c r="D31" i="4"/>
  <c r="D30" i="4"/>
  <c r="D23" i="4"/>
  <c r="D22" i="4"/>
  <c r="D17" i="4"/>
  <c r="D65" i="6" l="1"/>
  <c r="G54" i="1" s="1"/>
  <c r="D65" i="7"/>
  <c r="G55" i="1" s="1"/>
  <c r="D36" i="9"/>
  <c r="J57" i="1" s="1"/>
  <c r="D65" i="9"/>
  <c r="G57" i="1" s="1"/>
  <c r="D65" i="10"/>
  <c r="G58" i="1" s="1"/>
  <c r="D28" i="10"/>
  <c r="E58" i="1" s="1"/>
  <c r="D70" i="9"/>
  <c r="I57" i="1" s="1"/>
  <c r="D70" i="8"/>
  <c r="I56" i="1" s="1"/>
  <c r="D36" i="8"/>
  <c r="J56" i="1" s="1"/>
  <c r="D70" i="7"/>
  <c r="I55" i="1" s="1"/>
  <c r="D36" i="7"/>
  <c r="J55" i="1" s="1"/>
  <c r="D70" i="6"/>
  <c r="I54" i="1" s="1"/>
  <c r="D18" i="5"/>
  <c r="D70" i="10"/>
  <c r="I58" i="1" s="1"/>
  <c r="D51" i="10"/>
  <c r="F58" i="1" s="1"/>
  <c r="D36" i="10"/>
  <c r="J58" i="1" s="1"/>
  <c r="D20" i="10"/>
  <c r="D58" i="1" s="1"/>
  <c r="D51" i="9"/>
  <c r="F57" i="1" s="1"/>
  <c r="D28" i="9"/>
  <c r="E57" i="1" s="1"/>
  <c r="D20" i="9"/>
  <c r="D57" i="1" s="1"/>
  <c r="D65" i="8"/>
  <c r="G56" i="1" s="1"/>
  <c r="D51" i="8"/>
  <c r="F56" i="1" s="1"/>
  <c r="D28" i="8"/>
  <c r="E56" i="1" s="1"/>
  <c r="D20" i="8"/>
  <c r="D56" i="1" s="1"/>
  <c r="D51" i="7"/>
  <c r="F55" i="1" s="1"/>
  <c r="D28" i="7"/>
  <c r="E55" i="1" s="1"/>
  <c r="D20" i="7"/>
  <c r="D55" i="1" s="1"/>
  <c r="D51" i="6"/>
  <c r="F54" i="1" s="1"/>
  <c r="D36" i="6"/>
  <c r="J54" i="1" s="1"/>
  <c r="D28" i="6"/>
  <c r="E54" i="1" s="1"/>
  <c r="D20" i="6"/>
  <c r="D54" i="1" s="1"/>
  <c r="D18" i="10"/>
  <c r="D14" i="10" s="1"/>
  <c r="C58" i="1" s="1"/>
  <c r="D18" i="9"/>
  <c r="D14" i="9" s="1"/>
  <c r="C57" i="1" s="1"/>
  <c r="D18" i="8"/>
  <c r="D14" i="8" s="1"/>
  <c r="C56" i="1" s="1"/>
  <c r="D18" i="7"/>
  <c r="D14" i="7" s="1"/>
  <c r="C55" i="1" s="1"/>
  <c r="D18" i="6"/>
  <c r="D14" i="6" s="1"/>
  <c r="C54" i="1" s="1"/>
  <c r="D51" i="5"/>
  <c r="F53" i="1" s="1"/>
  <c r="D36" i="5"/>
  <c r="J53" i="1" s="1"/>
  <c r="D28" i="5"/>
  <c r="E53" i="1" s="1"/>
  <c r="D20" i="5"/>
  <c r="D53" i="1" s="1"/>
  <c r="D15" i="5"/>
  <c r="D70" i="5"/>
  <c r="I53" i="1" s="1"/>
  <c r="D14" i="5"/>
  <c r="C53" i="1" s="1"/>
  <c r="D37" i="4"/>
  <c r="J52" i="1" s="1"/>
  <c r="D29" i="4"/>
  <c r="E52" i="1" s="1"/>
  <c r="D21" i="4"/>
  <c r="D15" i="4"/>
  <c r="D78" i="4" l="1"/>
  <c r="C52" i="1"/>
  <c r="D77" i="10"/>
  <c r="D77" i="9"/>
  <c r="D77" i="8"/>
  <c r="D77" i="7"/>
  <c r="D77" i="6"/>
  <c r="D77" i="5"/>
  <c r="C45" i="1" l="1"/>
  <c r="D52" i="1" l="1"/>
  <c r="K52" i="1" l="1"/>
  <c r="C39" i="1"/>
  <c r="E33" i="1"/>
  <c r="B33" i="1"/>
  <c r="C20" i="1"/>
  <c r="C19" i="1"/>
  <c r="C18" i="1"/>
  <c r="C17" i="1"/>
  <c r="C16" i="1"/>
  <c r="C15" i="1"/>
  <c r="C14" i="1"/>
  <c r="E11" i="1"/>
  <c r="B11" i="1"/>
  <c r="C38" i="1" l="1"/>
  <c r="C40" i="1"/>
  <c r="C37" i="1"/>
  <c r="C42" i="1" l="1"/>
  <c r="C41" i="1"/>
  <c r="K56" i="1"/>
  <c r="K58" i="1" l="1"/>
  <c r="C22" i="1" s="1"/>
  <c r="C21" i="1"/>
  <c r="C43" i="1"/>
  <c r="K53" i="1"/>
  <c r="K57" i="1"/>
  <c r="K55" i="1"/>
  <c r="C36" i="1"/>
  <c r="K54" i="1"/>
  <c r="C44" i="1" l="1"/>
  <c r="M57" i="1"/>
  <c r="M54" i="1"/>
  <c r="M55" i="1"/>
  <c r="M56" i="1"/>
  <c r="M58" i="1"/>
  <c r="C46" i="1" s="1"/>
  <c r="C23" i="1"/>
  <c r="M53" i="1"/>
  <c r="M52" i="1"/>
  <c r="C24" i="1" l="1"/>
</calcChain>
</file>

<file path=xl/sharedStrings.xml><?xml version="1.0" encoding="utf-8"?>
<sst xmlns="http://schemas.openxmlformats.org/spreadsheetml/2006/main" count="850" uniqueCount="114">
  <si>
    <t>ENTER THE NAME OF LOCAL GOVERNMENT:</t>
  </si>
  <si>
    <t>TABLE 1: Community GHG Inventory (2010)</t>
  </si>
  <si>
    <t xml:space="preserve">FIGURE 1: </t>
  </si>
  <si>
    <t>Community GHG Emissions by Sector (2010)</t>
  </si>
  <si>
    <t>GHG EMISSION SECTORS</t>
  </si>
  <si>
    <t>MTCO2e*</t>
  </si>
  <si>
    <t>Residential</t>
  </si>
  <si>
    <t>Commercial</t>
  </si>
  <si>
    <t>Industrial</t>
  </si>
  <si>
    <t>Transportation</t>
  </si>
  <si>
    <t>Industrial Processes</t>
  </si>
  <si>
    <t>Agriculture</t>
  </si>
  <si>
    <t>Energy Supply</t>
  </si>
  <si>
    <t>Total Emissions</t>
  </si>
  <si>
    <t>Population</t>
  </si>
  <si>
    <t>Per Capita Emissions</t>
  </si>
  <si>
    <t>*Metric Tons of Carbon Dioxide Equivalent</t>
  </si>
  <si>
    <t>Do you want to compare your emissions to another community?</t>
  </si>
  <si>
    <t>TABLE 2: Community GHG Inventory (2010)</t>
  </si>
  <si>
    <t xml:space="preserve">FIGURE 2: </t>
  </si>
  <si>
    <t>Name of Local Government</t>
  </si>
  <si>
    <t>Total</t>
  </si>
  <si>
    <t>Dutchess County</t>
  </si>
  <si>
    <t>SECTORS</t>
  </si>
  <si>
    <t>DESCRIPTIONS</t>
  </si>
  <si>
    <r>
      <rPr>
        <b/>
        <sz val="12"/>
        <color theme="1"/>
        <rFont val="Calibri"/>
        <family val="2"/>
        <scheme val="minor"/>
      </rPr>
      <t>Buildings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1.5"/>
        <color theme="1"/>
        <rFont val="Calibri"/>
        <family val="2"/>
        <scheme val="minor"/>
      </rPr>
      <t>(Stationary Energy)</t>
    </r>
  </si>
  <si>
    <t xml:space="preserve">Energy used in Residential, Commercial, Industrial buildings &amp; other non-mobile uses (e.g., electricity, natural gas, fuel oils, wood &amp; propane). </t>
  </si>
  <si>
    <r>
      <rPr>
        <b/>
        <sz val="12"/>
        <color theme="1"/>
        <rFont val="Calibri"/>
        <family val="2"/>
        <scheme val="minor"/>
      </rPr>
      <t>Transportation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(Mobile Energy)</t>
    </r>
  </si>
  <si>
    <t>Fuel consumption for on-road transportation, passenger &amp; freight rail, aviation, marine transit &amp; off-road vehicles.</t>
  </si>
  <si>
    <t>Waste &amp; Wastewater Treatment</t>
  </si>
  <si>
    <t>Non-energy process emissions from landfills &amp; wastewater treatment plants or septic systems. (e.g., methane emissions from anaerobic decay).</t>
  </si>
  <si>
    <t>Industrial 
Processes</t>
  </si>
  <si>
    <r>
      <t>Non-energy process emissions from industrial activity &amp; fugitive emissions from fuel systems (e.g., C0</t>
    </r>
    <r>
      <rPr>
        <vertAlign val="sub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from cement production, A/C coolants, &amp; leakages).</t>
    </r>
  </si>
  <si>
    <t>Non-energy emissions from crops &amp; livestock (e.g., methane &amp; nitrous oxide emissions from fertilizers).</t>
  </si>
  <si>
    <t>Energy generation &amp; fugitive emissions including energy losses during transmission &amp; distribution of electricity and natural gas.</t>
  </si>
  <si>
    <t>Region / County Name</t>
  </si>
  <si>
    <t>Color Code</t>
  </si>
  <si>
    <t>REQUIRED for the Roll Up Report, though some data may be zero, N/A, or considered to small to count</t>
  </si>
  <si>
    <t>Report NO Data in cell</t>
  </si>
  <si>
    <t>Built Environment</t>
  </si>
  <si>
    <t>Residential Energy Consumption</t>
  </si>
  <si>
    <t>Electricity / Steam</t>
  </si>
  <si>
    <t>Natural Gas</t>
  </si>
  <si>
    <t>Propane / LPG</t>
  </si>
  <si>
    <t>Wood</t>
  </si>
  <si>
    <t>Coal</t>
  </si>
  <si>
    <t>Commercial Energy Consumption</t>
  </si>
  <si>
    <t>Industrial Energy Consumption</t>
  </si>
  <si>
    <t>Motor Gasoline (E-10)</t>
  </si>
  <si>
    <t>Energy Generation and Supply</t>
  </si>
  <si>
    <t>Electricity T/D Losses</t>
  </si>
  <si>
    <t>Natural Gas T/D Losses</t>
  </si>
  <si>
    <t>Use of SF6 in the Utility Industry</t>
  </si>
  <si>
    <t>Cement Production</t>
  </si>
  <si>
    <t>Product Use (ODS Substitues)</t>
  </si>
  <si>
    <t>All Refrigerants- except utility SF6</t>
  </si>
  <si>
    <t>Transportation Energy</t>
  </si>
  <si>
    <t>On-road</t>
  </si>
  <si>
    <t>Diesel</t>
  </si>
  <si>
    <t>Ethanol</t>
  </si>
  <si>
    <t>Biodiesel</t>
  </si>
  <si>
    <t>Waste Management</t>
  </si>
  <si>
    <t>Solid Waste Management</t>
  </si>
  <si>
    <t>MSW incineration  (non grid connected)</t>
  </si>
  <si>
    <t>Sewage Treatment</t>
  </si>
  <si>
    <t>Central WWTPs and Septic Systems</t>
  </si>
  <si>
    <t>Livestock</t>
  </si>
  <si>
    <t>Crop Production and Soil Management</t>
  </si>
  <si>
    <t xml:space="preserve">Grand Totals </t>
  </si>
  <si>
    <t>Distillate Fuel Oil (#1, #2, Kerosene)</t>
  </si>
  <si>
    <t>Residual Fuel Oil (#4 and #6)</t>
  </si>
  <si>
    <t>Paper and Pulp</t>
  </si>
  <si>
    <t>Roll Up Report CGC.  Emissions in MTCDE</t>
  </si>
  <si>
    <t>Waste</t>
  </si>
  <si>
    <t>Gasoline</t>
  </si>
  <si>
    <t xml:space="preserve">The Capital District 2010 Regional Greenhouse Gas Inventory </t>
  </si>
  <si>
    <t xml:space="preserve">Data Sourced from: </t>
  </si>
  <si>
    <t>CO2e</t>
  </si>
  <si>
    <t>CO2</t>
  </si>
  <si>
    <t>CH4</t>
  </si>
  <si>
    <t>N2O</t>
  </si>
  <si>
    <t>PFC</t>
  </si>
  <si>
    <t>HFC</t>
  </si>
  <si>
    <t>SF6</t>
  </si>
  <si>
    <t>N/A</t>
  </si>
  <si>
    <t>Iron and Steel Production</t>
  </si>
  <si>
    <t>Aluminum Production</t>
  </si>
  <si>
    <t>Limestone Use</t>
  </si>
  <si>
    <t>Soda Ash Use</t>
  </si>
  <si>
    <t>Semi-Conductor Manufacturing</t>
  </si>
  <si>
    <t>Rail</t>
  </si>
  <si>
    <t>Marine</t>
  </si>
  <si>
    <t>Distillate</t>
  </si>
  <si>
    <t>Residual Fuel Oil</t>
  </si>
  <si>
    <t>Off-road Mobile</t>
  </si>
  <si>
    <t>All Fuels (Diesel and Gasoline)</t>
  </si>
  <si>
    <t>Enteric Fementation</t>
  </si>
  <si>
    <t>Manure management</t>
  </si>
  <si>
    <t>Use of Fertilizer</t>
  </si>
  <si>
    <t>Crop Residue Incineration</t>
  </si>
  <si>
    <t>Landfill Methane</t>
  </si>
  <si>
    <t>Glass Production</t>
  </si>
  <si>
    <t>Population (2010 Census)</t>
  </si>
  <si>
    <r>
      <t>Mohawk Valley Regional GHG Inventory 2010
Total Emissions by Local Government and Sector, MT CO</t>
    </r>
    <r>
      <rPr>
        <b/>
        <vertAlign val="subscript"/>
        <sz val="16"/>
        <color theme="0"/>
        <rFont val="Century Gothic"/>
        <family val="2"/>
      </rPr>
      <t>2</t>
    </r>
    <r>
      <rPr>
        <b/>
        <sz val="16"/>
        <color theme="0"/>
        <rFont val="Century Gothic"/>
        <family val="2"/>
      </rPr>
      <t>e</t>
    </r>
  </si>
  <si>
    <t>Mohawk Valley</t>
  </si>
  <si>
    <t>Fulton County</t>
  </si>
  <si>
    <t>Herkimer County</t>
  </si>
  <si>
    <t>Montgomery County</t>
  </si>
  <si>
    <t>Oneida County</t>
  </si>
  <si>
    <t>Otsego County</t>
  </si>
  <si>
    <t>SchoharieCounty</t>
  </si>
  <si>
    <t>Schoharie County</t>
  </si>
  <si>
    <t>*Discrepancy: Sewage treatment numbers rounded in original data</t>
  </si>
  <si>
    <t>(i.e.,  Mohawk Valley, Herkimer County,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</si>
</sst>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2"/>
    </font>
    <font>
      <b/>
      <sz val="16"/>
      <color theme="1" tint="0.34998626667073579"/>
      <name val="Century Gothic"/>
      <family val="2"/>
    </font>
    <font>
      <b/>
      <sz val="14"/>
      <color theme="1"/>
      <name val="Segoe UI"/>
      <family val="2"/>
    </font>
    <font>
      <b/>
      <sz val="14"/>
      <name val="Segoe UI"/>
      <family val="2"/>
    </font>
    <font>
      <sz val="10"/>
      <color theme="1" tint="0.499984740745262"/>
      <name val="Arial Narrow"/>
      <family val="2"/>
    </font>
    <font>
      <sz val="11"/>
      <color theme="1" tint="0.499984740745262"/>
      <name val="Arial Narrow"/>
      <family val="2"/>
    </font>
    <font>
      <b/>
      <sz val="11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1"/>
      <name val="Century Gothic"/>
      <family val="2"/>
    </font>
    <font>
      <sz val="12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Arial Narrow"/>
      <family val="2"/>
    </font>
    <font>
      <i/>
      <sz val="14"/>
      <color theme="1"/>
      <name val="Segoe UI"/>
      <family val="2"/>
    </font>
    <font>
      <sz val="14"/>
      <color theme="1"/>
      <name val="Segoe UI"/>
      <family val="2"/>
    </font>
    <font>
      <b/>
      <sz val="11"/>
      <name val="Calibri"/>
      <family val="2"/>
      <scheme val="minor"/>
    </font>
    <font>
      <b/>
      <sz val="16"/>
      <color theme="0"/>
      <name val="Century Gothic"/>
      <family val="2"/>
    </font>
    <font>
      <b/>
      <vertAlign val="subscript"/>
      <sz val="16"/>
      <color theme="0"/>
      <name val="Century Gothic"/>
      <family val="2"/>
    </font>
    <font>
      <b/>
      <sz val="10"/>
      <color theme="0"/>
      <name val="Century Gothic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3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lightDown"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dashed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ashed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dashed">
        <color theme="0" tint="-0.24994659260841701"/>
      </right>
      <top style="medium">
        <color theme="0" tint="-0.24994659260841701"/>
      </top>
      <bottom/>
      <diagonal/>
    </border>
    <border>
      <left style="dashed">
        <color theme="0" tint="-0.24994659260841701"/>
      </left>
      <right/>
      <top style="medium">
        <color theme="0" tint="-0.24994659260841701"/>
      </top>
      <bottom/>
      <diagonal/>
    </border>
    <border>
      <left/>
      <right style="dashed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dashed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dashed">
        <color theme="0" tint="-0.24994659260841701"/>
      </right>
      <top/>
      <bottom style="medium">
        <color theme="0" tint="-0.24994659260841701"/>
      </bottom>
      <diagonal/>
    </border>
    <border>
      <left style="dashed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</cellStyleXfs>
  <cellXfs count="155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1" fillId="2" borderId="0" xfId="0" applyFont="1" applyFill="1" applyAlignment="1">
      <alignment vertical="top"/>
    </xf>
    <xf numFmtId="0" fontId="5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1" fillId="2" borderId="4" xfId="0" applyFont="1" applyFill="1" applyBorder="1" applyAlignment="1">
      <alignment vertical="top"/>
    </xf>
    <xf numFmtId="0" fontId="0" fillId="2" borderId="4" xfId="0" applyFill="1" applyBorder="1"/>
    <xf numFmtId="0" fontId="0" fillId="0" borderId="4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0" fillId="0" borderId="5" xfId="0" applyBorder="1"/>
    <xf numFmtId="0" fontId="13" fillId="0" borderId="0" xfId="0" applyFont="1" applyFill="1" applyAlignment="1"/>
    <xf numFmtId="0" fontId="13" fillId="0" borderId="0" xfId="0" applyFont="1" applyFill="1" applyAlignment="1">
      <alignment horizontal="right"/>
    </xf>
    <xf numFmtId="0" fontId="0" fillId="0" borderId="6" xfId="0" applyBorder="1"/>
    <xf numFmtId="0" fontId="13" fillId="0" borderId="0" xfId="0" applyFont="1" applyFill="1" applyAlignment="1">
      <alignment horizontal="left" vertical="top" indent="7"/>
    </xf>
    <xf numFmtId="0" fontId="13" fillId="0" borderId="0" xfId="0" applyFont="1" applyFill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5" fillId="0" borderId="0" xfId="0" applyFont="1" applyFill="1"/>
    <xf numFmtId="0" fontId="15" fillId="4" borderId="7" xfId="0" applyFont="1" applyFill="1" applyBorder="1" applyAlignment="1">
      <alignment horizontal="left" vertical="center" wrapText="1" indent="1"/>
    </xf>
    <xf numFmtId="0" fontId="16" fillId="4" borderId="7" xfId="0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left" wrapText="1" indent="3"/>
    </xf>
    <xf numFmtId="164" fontId="18" fillId="2" borderId="9" xfId="1" applyNumberFormat="1" applyFont="1" applyFill="1" applyBorder="1" applyAlignment="1">
      <alignment horizontal="right" vertical="center" wrapText="1" indent="1"/>
    </xf>
    <xf numFmtId="0" fontId="17" fillId="3" borderId="10" xfId="0" applyFont="1" applyFill="1" applyBorder="1" applyAlignment="1">
      <alignment horizontal="left" wrapText="1" indent="3"/>
    </xf>
    <xf numFmtId="164" fontId="18" fillId="2" borderId="11" xfId="1" applyNumberFormat="1" applyFont="1" applyFill="1" applyBorder="1" applyAlignment="1">
      <alignment horizontal="right" vertical="center" wrapText="1" indent="1"/>
    </xf>
    <xf numFmtId="0" fontId="19" fillId="3" borderId="12" xfId="0" applyFont="1" applyFill="1" applyBorder="1" applyAlignment="1">
      <alignment horizontal="right" wrapText="1" indent="1"/>
    </xf>
    <xf numFmtId="164" fontId="18" fillId="2" borderId="13" xfId="1" applyNumberFormat="1" applyFont="1" applyFill="1" applyBorder="1" applyAlignment="1">
      <alignment horizontal="right" vertical="center" wrapText="1" indent="1"/>
    </xf>
    <xf numFmtId="0" fontId="17" fillId="3" borderId="14" xfId="0" applyFont="1" applyFill="1" applyBorder="1" applyAlignment="1">
      <alignment horizontal="right" wrapText="1" indent="1"/>
    </xf>
    <xf numFmtId="164" fontId="18" fillId="2" borderId="15" xfId="1" applyNumberFormat="1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right" wrapText="1" indent="1"/>
    </xf>
    <xf numFmtId="0" fontId="20" fillId="0" borderId="0" xfId="0" applyFont="1"/>
    <xf numFmtId="0" fontId="0" fillId="0" borderId="16" xfId="0" applyBorder="1"/>
    <xf numFmtId="0" fontId="5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horizontal="right" vertical="center"/>
    </xf>
    <xf numFmtId="0" fontId="21" fillId="2" borderId="17" xfId="0" applyFont="1" applyFill="1" applyBorder="1" applyAlignment="1">
      <alignment horizontal="right" vertical="center"/>
    </xf>
    <xf numFmtId="0" fontId="0" fillId="2" borderId="17" xfId="0" applyFill="1" applyBorder="1"/>
    <xf numFmtId="0" fontId="0" fillId="0" borderId="17" xfId="0" applyFill="1" applyBorder="1" applyAlignment="1">
      <alignment vertical="center"/>
    </xf>
    <xf numFmtId="0" fontId="22" fillId="2" borderId="0" xfId="0" applyFont="1" applyFill="1" applyAlignment="1">
      <alignment horizontal="right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0" borderId="0" xfId="0" applyFill="1" applyBorder="1" applyAlignment="1">
      <alignment vertical="center"/>
    </xf>
    <xf numFmtId="0" fontId="13" fillId="2" borderId="0" xfId="0" applyFont="1" applyFill="1" applyAlignment="1"/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 vertical="top" indent="7"/>
    </xf>
    <xf numFmtId="0" fontId="13" fillId="2" borderId="0" xfId="0" applyFont="1" applyFill="1" applyAlignment="1">
      <alignment vertical="center"/>
    </xf>
    <xf numFmtId="164" fontId="18" fillId="3" borderId="9" xfId="1" applyNumberFormat="1" applyFont="1" applyFill="1" applyBorder="1" applyAlignment="1">
      <alignment horizontal="right" vertical="center" wrapText="1" indent="1"/>
    </xf>
    <xf numFmtId="164" fontId="18" fillId="3" borderId="11" xfId="1" applyNumberFormat="1" applyFont="1" applyFill="1" applyBorder="1" applyAlignment="1">
      <alignment horizontal="right" vertical="center" wrapText="1" indent="1"/>
    </xf>
    <xf numFmtId="164" fontId="18" fillId="3" borderId="15" xfId="1" applyNumberFormat="1" applyFont="1" applyFill="1" applyBorder="1" applyAlignment="1">
      <alignment horizontal="right" vertical="center" wrapText="1" indent="1"/>
    </xf>
    <xf numFmtId="0" fontId="20" fillId="2" borderId="0" xfId="0" applyFont="1" applyFill="1"/>
    <xf numFmtId="0" fontId="6" fillId="0" borderId="0" xfId="0" applyFont="1" applyFill="1" applyBorder="1" applyAlignment="1">
      <alignment vertical="top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>
      <alignment vertical="center" textRotation="45" wrapText="1"/>
    </xf>
    <xf numFmtId="0" fontId="23" fillId="0" borderId="0" xfId="0" applyFont="1" applyFill="1" applyBorder="1" applyAlignment="1">
      <alignment textRotation="45" wrapText="1"/>
    </xf>
    <xf numFmtId="0" fontId="26" fillId="4" borderId="7" xfId="0" applyFont="1" applyFill="1" applyBorder="1" applyAlignment="1">
      <alignment horizontal="left" vertical="center" wrapText="1" indent="1"/>
    </xf>
    <xf numFmtId="0" fontId="27" fillId="0" borderId="0" xfId="0" applyFont="1" applyFill="1"/>
    <xf numFmtId="3" fontId="4" fillId="0" borderId="21" xfId="0" applyNumberFormat="1" applyFont="1" applyFill="1" applyBorder="1"/>
    <xf numFmtId="0" fontId="29" fillId="5" borderId="23" xfId="0" applyFont="1" applyFill="1" applyBorder="1" applyAlignment="1">
      <alignment horizontal="left" vertical="center" indent="1"/>
    </xf>
    <xf numFmtId="0" fontId="34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left" vertical="center" wrapText="1" indent="1"/>
    </xf>
    <xf numFmtId="0" fontId="31" fillId="6" borderId="23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0" fillId="7" borderId="25" xfId="0" applyFill="1" applyBorder="1"/>
    <xf numFmtId="0" fontId="4" fillId="0" borderId="0" xfId="0" applyFont="1"/>
    <xf numFmtId="0" fontId="0" fillId="8" borderId="26" xfId="0" applyFill="1" applyBorder="1"/>
    <xf numFmtId="0" fontId="0" fillId="0" borderId="0" xfId="0" applyFill="1" applyBorder="1"/>
    <xf numFmtId="0" fontId="0" fillId="9" borderId="28" xfId="0" applyFill="1" applyBorder="1"/>
    <xf numFmtId="0" fontId="0" fillId="9" borderId="0" xfId="0" applyFill="1" applyBorder="1"/>
    <xf numFmtId="0" fontId="5" fillId="9" borderId="29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10" borderId="28" xfId="0" applyFont="1" applyFill="1" applyBorder="1"/>
    <xf numFmtId="0" fontId="4" fillId="6" borderId="0" xfId="0" applyFont="1" applyFill="1" applyBorder="1"/>
    <xf numFmtId="0" fontId="0" fillId="11" borderId="19" xfId="0" applyFill="1" applyBorder="1"/>
    <xf numFmtId="0" fontId="0" fillId="8" borderId="19" xfId="0" applyFill="1" applyBorder="1"/>
    <xf numFmtId="0" fontId="0" fillId="10" borderId="28" xfId="0" applyFill="1" applyBorder="1"/>
    <xf numFmtId="0" fontId="0" fillId="6" borderId="0" xfId="0" applyFill="1" applyBorder="1"/>
    <xf numFmtId="0" fontId="0" fillId="11" borderId="31" xfId="0" applyFill="1" applyBorder="1"/>
    <xf numFmtId="164" fontId="0" fillId="7" borderId="25" xfId="1" applyNumberFormat="1" applyFont="1" applyFill="1" applyBorder="1"/>
    <xf numFmtId="0" fontId="0" fillId="6" borderId="0" xfId="0" applyFont="1" applyFill="1" applyBorder="1"/>
    <xf numFmtId="0" fontId="4" fillId="12" borderId="28" xfId="0" applyFont="1" applyFill="1" applyBorder="1"/>
    <xf numFmtId="0" fontId="4" fillId="13" borderId="0" xfId="0" applyFont="1" applyFill="1" applyBorder="1"/>
    <xf numFmtId="0" fontId="0" fillId="12" borderId="28" xfId="0" applyFill="1" applyBorder="1"/>
    <xf numFmtId="0" fontId="0" fillId="13" borderId="0" xfId="0" applyFill="1" applyBorder="1"/>
    <xf numFmtId="0" fontId="4" fillId="14" borderId="0" xfId="0" applyFont="1" applyFill="1" applyBorder="1"/>
    <xf numFmtId="0" fontId="0" fillId="14" borderId="0" xfId="0" applyFill="1" applyBorder="1"/>
    <xf numFmtId="0" fontId="4" fillId="10" borderId="24" xfId="0" applyFont="1" applyFill="1" applyBorder="1"/>
    <xf numFmtId="0" fontId="0" fillId="15" borderId="33" xfId="0" applyFill="1" applyBorder="1"/>
    <xf numFmtId="1" fontId="0" fillId="0" borderId="0" xfId="0" applyNumberFormat="1"/>
    <xf numFmtId="3" fontId="4" fillId="0" borderId="0" xfId="0" applyNumberFormat="1" applyFont="1" applyFill="1" applyBorder="1"/>
    <xf numFmtId="3" fontId="4" fillId="0" borderId="22" xfId="0" applyNumberFormat="1" applyFont="1" applyFill="1" applyBorder="1"/>
    <xf numFmtId="0" fontId="3" fillId="0" borderId="19" xfId="0" applyFont="1" applyFill="1" applyBorder="1"/>
    <xf numFmtId="0" fontId="4" fillId="0" borderId="19" xfId="0" applyFont="1" applyFill="1" applyBorder="1"/>
    <xf numFmtId="164" fontId="4" fillId="0" borderId="0" xfId="1" applyNumberFormat="1" applyFont="1" applyFill="1" applyBorder="1"/>
    <xf numFmtId="0" fontId="4" fillId="0" borderId="0" xfId="0" applyFont="1" applyFill="1"/>
    <xf numFmtId="0" fontId="37" fillId="0" borderId="19" xfId="0" applyFont="1" applyFill="1" applyBorder="1"/>
    <xf numFmtId="3" fontId="6" fillId="0" borderId="20" xfId="0" applyNumberFormat="1" applyFont="1" applyFill="1" applyBorder="1"/>
    <xf numFmtId="3" fontId="6" fillId="0" borderId="21" xfId="0" applyNumberFormat="1" applyFont="1" applyFill="1" applyBorder="1"/>
    <xf numFmtId="0" fontId="28" fillId="0" borderId="0" xfId="0" applyFont="1" applyFill="1"/>
    <xf numFmtId="3" fontId="0" fillId="0" borderId="0" xfId="0" applyNumberFormat="1" applyFill="1" applyAlignment="1">
      <alignment vertical="center"/>
    </xf>
    <xf numFmtId="0" fontId="38" fillId="0" borderId="0" xfId="3"/>
    <xf numFmtId="0" fontId="5" fillId="9" borderId="36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0" fillId="8" borderId="0" xfId="0" applyFill="1" applyBorder="1"/>
    <xf numFmtId="0" fontId="0" fillId="8" borderId="38" xfId="0" applyFill="1" applyBorder="1"/>
    <xf numFmtId="1" fontId="0" fillId="7" borderId="25" xfId="0" applyNumberFormat="1" applyFill="1" applyBorder="1"/>
    <xf numFmtId="0" fontId="0" fillId="11" borderId="38" xfId="0" applyFill="1" applyBorder="1"/>
    <xf numFmtId="0" fontId="0" fillId="12" borderId="39" xfId="0" applyFill="1" applyBorder="1"/>
    <xf numFmtId="0" fontId="0" fillId="14" borderId="40" xfId="0" applyFill="1" applyBorder="1"/>
    <xf numFmtId="0" fontId="0" fillId="8" borderId="42" xfId="0" applyFill="1" applyBorder="1"/>
    <xf numFmtId="1" fontId="0" fillId="16" borderId="34" xfId="0" applyNumberFormat="1" applyFill="1" applyBorder="1"/>
    <xf numFmtId="0" fontId="0" fillId="7" borderId="34" xfId="0" applyFill="1" applyBorder="1"/>
    <xf numFmtId="1" fontId="0" fillId="7" borderId="34" xfId="0" applyNumberFormat="1" applyFill="1" applyBorder="1"/>
    <xf numFmtId="0" fontId="0" fillId="0" borderId="0" xfId="0" applyBorder="1"/>
    <xf numFmtId="3" fontId="4" fillId="0" borderId="0" xfId="0" quotePrefix="1" applyNumberFormat="1" applyFont="1" applyFill="1" applyBorder="1"/>
    <xf numFmtId="1" fontId="0" fillId="7" borderId="32" xfId="0" applyNumberFormat="1" applyFill="1" applyBorder="1"/>
    <xf numFmtId="1" fontId="0" fillId="11" borderId="31" xfId="0" applyNumberFormat="1" applyFill="1" applyBorder="1"/>
    <xf numFmtId="1" fontId="0" fillId="8" borderId="19" xfId="0" applyNumberFormat="1" applyFill="1" applyBorder="1"/>
    <xf numFmtId="1" fontId="0" fillId="11" borderId="19" xfId="0" applyNumberFormat="1" applyFill="1" applyBorder="1"/>
    <xf numFmtId="1" fontId="0" fillId="7" borderId="43" xfId="0" applyNumberFormat="1" applyFill="1" applyBorder="1"/>
    <xf numFmtId="164" fontId="0" fillId="8" borderId="19" xfId="1" applyNumberFormat="1" applyFont="1" applyFill="1" applyBorder="1"/>
    <xf numFmtId="164" fontId="0" fillId="11" borderId="19" xfId="1" applyNumberFormat="1" applyFont="1" applyFill="1" applyBorder="1"/>
    <xf numFmtId="1" fontId="0" fillId="8" borderId="38" xfId="0" applyNumberFormat="1" applyFill="1" applyBorder="1"/>
    <xf numFmtId="164" fontId="0" fillId="7" borderId="32" xfId="1" applyNumberFormat="1" applyFont="1" applyFill="1" applyBorder="1"/>
    <xf numFmtId="1" fontId="0" fillId="8" borderId="0" xfId="0" applyNumberFormat="1" applyFill="1" applyBorder="1"/>
    <xf numFmtId="1" fontId="0" fillId="8" borderId="41" xfId="0" applyNumberFormat="1" applyFill="1" applyBorder="1"/>
    <xf numFmtId="1" fontId="0" fillId="7" borderId="25" xfId="1" applyNumberFormat="1" applyFont="1" applyFill="1" applyBorder="1"/>
    <xf numFmtId="1" fontId="0" fillId="11" borderId="38" xfId="0" applyNumberFormat="1" applyFill="1" applyBorder="1"/>
    <xf numFmtId="1" fontId="0" fillId="8" borderId="42" xfId="0" applyNumberFormat="1" applyFill="1" applyBorder="1"/>
    <xf numFmtId="164" fontId="0" fillId="8" borderId="38" xfId="1" applyNumberFormat="1" applyFont="1" applyFill="1" applyBorder="1"/>
    <xf numFmtId="0" fontId="24" fillId="4" borderId="1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left" vertical="center" wrapText="1" indent="1"/>
    </xf>
    <xf numFmtId="0" fontId="3" fillId="9" borderId="24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" xfId="4"/>
    <cellStyle name="Title" xfId="2" builtinId="15"/>
  </cellStyles>
  <dxfs count="1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E2-4C47-8F72-5382F675B8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E2-4C47-8F72-5382F675B8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E2-4C47-8F72-5382F675B8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E2-4C47-8F72-5382F675B8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E2-4C47-8F72-5382F675B8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E2-4C47-8F72-5382F675B8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E2-4C47-8F72-5382F675B8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AE2-4C47-8F72-5382F675B8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'FIND YOUR GHG INVENTORY DATA'!$B$14:$B$21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Waste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Energy Supply</c:v>
                </c:pt>
              </c:strCache>
            </c:strRef>
          </c:cat>
          <c:val>
            <c:numRef>
              <c:f>'FIND YOUR GHG INVENTORY DATA'!$C$14:$C$21</c:f>
              <c:numCache>
                <c:formatCode>_(* #,##0_);_(* \(#,##0\);_(* "-"??_);_(@_)</c:formatCode>
                <c:ptCount val="8"/>
                <c:pt idx="0">
                  <c:v>581482.08984957857</c:v>
                </c:pt>
                <c:pt idx="1">
                  <c:v>461237.59897340264</c:v>
                </c:pt>
                <c:pt idx="2">
                  <c:v>8069.1641679445365</c:v>
                </c:pt>
                <c:pt idx="3">
                  <c:v>1053463.1487896924</c:v>
                </c:pt>
                <c:pt idx="4">
                  <c:v>65482.573829754932</c:v>
                </c:pt>
                <c:pt idx="5">
                  <c:v>53776.294394879333</c:v>
                </c:pt>
                <c:pt idx="6">
                  <c:v>20706.761735397478</c:v>
                </c:pt>
                <c:pt idx="7">
                  <c:v>105348.21956930762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AE2-4C47-8F72-5382F675B8A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4163585666899549"/>
          <c:h val="0.6076436583017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'FIND YOUR GHG INVENTORY DATA'!$C$35</c:f>
              <c:strCache>
                <c:ptCount val="1"/>
                <c:pt idx="0">
                  <c:v>MTCO2e*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51-46FB-A4B3-2FA84EAEC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51-46FB-A4B3-2FA84EAECB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51-46FB-A4B3-2FA84EAECB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51-46FB-A4B3-2FA84EAECB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51-46FB-A4B3-2FA84EAECB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551-46FB-A4B3-2FA84EAECB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51-46FB-A4B3-2FA84EAECB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51-46FB-A4B3-2FA84EAECB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'FIND YOUR GHG INVENTORY DATA'!$B$36:$B$43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Waste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Energy Supply</c:v>
                </c:pt>
              </c:strCache>
            </c:strRef>
          </c:cat>
          <c:val>
            <c:numRef>
              <c:f>'FIND YOUR GHG INVENTORY DATA'!$C$36:$C$43</c:f>
              <c:numCache>
                <c:formatCode>_(* #,##0_);_(* \(#,##0\);_(* "-"??_);_(@_)</c:formatCode>
                <c:ptCount val="8"/>
                <c:pt idx="0">
                  <c:v>1450060.2159900106</c:v>
                </c:pt>
                <c:pt idx="1">
                  <c:v>933483.91033890238</c:v>
                </c:pt>
                <c:pt idx="2">
                  <c:v>329636.93780323397</c:v>
                </c:pt>
                <c:pt idx="3">
                  <c:v>2751301.1320286114</c:v>
                </c:pt>
                <c:pt idx="4">
                  <c:v>125764.07663837374</c:v>
                </c:pt>
                <c:pt idx="5">
                  <c:v>114512.56619636947</c:v>
                </c:pt>
                <c:pt idx="6">
                  <c:v>293729.10541692015</c:v>
                </c:pt>
                <c:pt idx="7">
                  <c:v>218615.26593053585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551-46FB-A4B3-2FA84EAECB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4163585666899549"/>
          <c:h val="0.6076436583017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midhudsoncsc.org/tools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343807</xdr:colOff>
      <xdr:row>1</xdr:row>
      <xdr:rowOff>162833</xdr:rowOff>
    </xdr:from>
    <xdr:to>
      <xdr:col>2</xdr:col>
      <xdr:colOff>554718</xdr:colOff>
      <xdr:row>2</xdr:row>
      <xdr:rowOff>323850</xdr:rowOff>
    </xdr:to>
    <xdr:pic>
      <xdr:nvPicPr>
        <xdr:cNvPr id="3" name="Picture 2" descr="\\vhb\proj\Wat-EV\11823.00\Overall Task Resources\Logos and Maps\ClimateSmartCommunities_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07" y="286658"/>
          <a:ext cx="3373211" cy="8087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390220</xdr:colOff>
      <xdr:row>2</xdr:row>
      <xdr:rowOff>391584</xdr:rowOff>
    </xdr:from>
    <xdr:to>
      <xdr:col>9</xdr:col>
      <xdr:colOff>108856</xdr:colOff>
      <xdr:row>5</xdr:row>
      <xdr:rowOff>15346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0220" y="1167191"/>
          <a:ext cx="9134779" cy="1188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The 2010 regional greenhouse gas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(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GHG) emissions inventory calculated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emissions for the entire Mohawk Valley region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and provided community-level data for each county in the region for the 2010 baseline year. To find your county's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GHG inventory data, enter the name of your county in Column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D, Row 6 (see below). A comparison table is provided in Row 30 to view emissions from two counties simultaneously.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For more information about these 2010 regional GHG emissions inventories that were funded by NYSERDA, contact climatechang@dec.ny.gov .</a:t>
          </a:r>
        </a:p>
        <a:p>
          <a:endParaRPr lang="en-US" sz="12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95249</xdr:colOff>
      <xdr:row>12</xdr:row>
      <xdr:rowOff>14287</xdr:rowOff>
    </xdr:from>
    <xdr:to>
      <xdr:col>7</xdr:col>
      <xdr:colOff>838199</xdr:colOff>
      <xdr:row>24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77257</xdr:colOff>
      <xdr:row>34</xdr:row>
      <xdr:rowOff>42333</xdr:rowOff>
    </xdr:from>
    <xdr:to>
      <xdr:col>7</xdr:col>
      <xdr:colOff>820207</xdr:colOff>
      <xdr:row>46</xdr:row>
      <xdr:rowOff>209021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6</xdr:col>
      <xdr:colOff>22528</xdr:colOff>
      <xdr:row>4</xdr:row>
      <xdr:rowOff>155726</xdr:rowOff>
    </xdr:to>
    <xdr:pic>
      <xdr:nvPicPr>
        <xdr:cNvPr id="3" name="Picture 2" descr="\\vhb\proj\Wat-EV\11823.00\Overall Task Resources\Logos and Maps\ClimateSmartCommunities_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3375328" cy="727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550953</xdr:colOff>
      <xdr:row>15</xdr:row>
      <xdr:rowOff>751939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4845"/>
        <a:stretch/>
      </xdr:blipFill>
      <xdr:spPr>
        <a:xfrm>
          <a:off x="609600" y="1714500"/>
          <a:ext cx="4208553" cy="4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bany%20Roll%20U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y Roll Up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2" displayName="Table2" ref="B51:M58" totalsRowShown="0" headerRowDxfId="13" dataDxfId="12">
  <autoFilter ref="B51:M58"/>
  <tableColumns count="12">
    <tableColumn id="1" name="Name of Local Government" dataDxfId="11"/>
    <tableColumn id="2" name="Residential" dataDxfId="10">
      <calculatedColumnFormula>'[1]Albany Roll Up'!D21</calculatedColumnFormula>
    </tableColumn>
    <tableColumn id="3" name="Commercial" dataDxfId="9"/>
    <tableColumn id="4" name="Industrial" dataDxfId="8"/>
    <tableColumn id="5" name="Transportation Energy" dataDxfId="7" dataCellStyle="Comma"/>
    <tableColumn id="6" name="Waste" dataDxfId="6" dataCellStyle="Comma"/>
    <tableColumn id="8" name="Industrial Processes" dataDxfId="5"/>
    <tableColumn id="9" name="Agriculture" dataDxfId="4"/>
    <tableColumn id="10" name="Energy Supply" dataDxfId="3"/>
    <tableColumn id="11" name="Total" dataDxfId="2">
      <calculatedColumnFormula>SUM(Table2[[#This Row],[Residential]:[Energy Supply]])</calculatedColumnFormula>
    </tableColumn>
    <tableColumn id="12" name="Population (2010 Census)" dataDxfId="1">
      <calculatedColumnFormula>IF(VLOOKUP('FIND YOUR GHG INVENTORY DATA'!B52,#REF!,4,FALSE)="1",SUMIFS(#REF!,#REF!,'FIND YOUR GHG INVENTORY DATA'!B52),VLOOKUP('FIND YOUR GHG INVENTORY DATA'!B52,#REF!,5,FALSE))</calculatedColumnFormula>
    </tableColumn>
    <tableColumn id="13" name="Per Capita Emissions" dataDxfId="0">
      <calculatedColumnFormula>K52/L52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ec.ny.gov/docs/administration_pdf/capdistghginve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topLeftCell="A3" zoomScale="90" zoomScaleNormal="90" workbookViewId="0">
      <selection activeCell="D30" sqref="D30"/>
    </sheetView>
  </sheetViews>
  <sheetFormatPr defaultRowHeight="15" x14ac:dyDescent="0.25"/>
  <cols>
    <col min="1" max="1" width="8.140625" style="26" customWidth="1"/>
    <col min="2" max="2" width="39.28515625" style="5" customWidth="1"/>
    <col min="3" max="3" width="16.28515625" style="64" customWidth="1"/>
    <col min="4" max="4" width="14.140625" style="64" customWidth="1"/>
    <col min="5" max="5" width="12.42578125" style="64" customWidth="1"/>
    <col min="6" max="6" width="13.28515625" style="64" customWidth="1"/>
    <col min="7" max="7" width="12" style="64" customWidth="1"/>
    <col min="8" max="8" width="12.85546875" style="64" customWidth="1"/>
    <col min="9" max="9" width="12.5703125" style="64" customWidth="1"/>
    <col min="10" max="10" width="11.42578125" style="64" customWidth="1"/>
    <col min="11" max="11" width="13.7109375" style="64" customWidth="1"/>
    <col min="12" max="12" width="12" style="64" customWidth="1"/>
    <col min="13" max="13" width="11.42578125" style="64" customWidth="1"/>
    <col min="14" max="14" width="18.5703125" style="5" customWidth="1"/>
    <col min="15" max="15" width="28.5703125" style="5" customWidth="1"/>
    <col min="16" max="16" width="14" style="5" customWidth="1"/>
    <col min="17" max="16384" width="9.140625" style="5"/>
  </cols>
  <sheetData>
    <row r="1" spans="1:29" ht="9.75" customHeight="1" x14ac:dyDescent="0.25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8" customFormat="1" ht="51" customHeight="1" x14ac:dyDescent="0.35">
      <c r="A2" s="6"/>
      <c r="B2" s="7"/>
      <c r="C2" s="2"/>
      <c r="D2" s="2"/>
      <c r="E2" s="2"/>
      <c r="F2" s="2"/>
      <c r="G2" s="2"/>
      <c r="H2" s="7"/>
      <c r="I2" s="143"/>
      <c r="J2" s="143"/>
      <c r="K2" s="143"/>
      <c r="L2" s="143"/>
      <c r="M2" s="143"/>
      <c r="N2" s="7"/>
      <c r="O2" s="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8" customFormat="1" ht="39" customHeight="1" x14ac:dyDescent="0.25">
      <c r="A3" s="6"/>
      <c r="B3" s="7"/>
      <c r="C3" s="2"/>
      <c r="D3" s="2"/>
      <c r="E3" s="2"/>
      <c r="F3" s="2"/>
      <c r="G3" s="7"/>
      <c r="H3" s="7"/>
      <c r="I3" s="144"/>
      <c r="J3" s="144"/>
      <c r="K3" s="144"/>
      <c r="L3" s="144"/>
      <c r="M3" s="144"/>
      <c r="N3" s="7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8" customFormat="1" ht="42.75" customHeight="1" x14ac:dyDescent="0.25">
      <c r="A4" s="6"/>
      <c r="B4" s="7"/>
      <c r="C4" s="2"/>
      <c r="D4" s="2"/>
      <c r="E4" s="2"/>
      <c r="F4" s="2"/>
      <c r="G4" s="7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7"/>
      <c r="V4" s="7"/>
      <c r="W4" s="7"/>
      <c r="X4" s="7"/>
      <c r="Y4" s="7"/>
      <c r="Z4" s="7"/>
      <c r="AA4" s="7"/>
      <c r="AB4" s="7"/>
      <c r="AC4" s="7"/>
    </row>
    <row r="5" spans="1:29" s="8" customFormat="1" ht="41.25" customHeight="1" x14ac:dyDescent="0.25">
      <c r="A5" s="6"/>
      <c r="B5" s="7"/>
      <c r="C5" s="2"/>
      <c r="D5" s="2"/>
      <c r="E5" s="2"/>
      <c r="F5" s="2"/>
      <c r="G5" s="7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26.25" customHeight="1" thickBot="1" x14ac:dyDescent="0.4">
      <c r="A6" s="6"/>
      <c r="B6" s="7"/>
      <c r="C6" s="10" t="s">
        <v>0</v>
      </c>
      <c r="D6" s="145" t="s">
        <v>108</v>
      </c>
      <c r="E6" s="146"/>
      <c r="F6" s="146"/>
      <c r="G6" s="147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23.25" customHeight="1" thickTop="1" x14ac:dyDescent="0.25">
      <c r="A7" s="6"/>
      <c r="B7" s="7"/>
      <c r="C7" s="7"/>
      <c r="D7" s="11" t="s">
        <v>113</v>
      </c>
      <c r="E7" s="2"/>
      <c r="F7" s="2"/>
      <c r="G7" s="2"/>
      <c r="H7" s="7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7"/>
      <c r="V7" s="7"/>
      <c r="W7" s="7"/>
      <c r="X7" s="7"/>
      <c r="Y7" s="7"/>
      <c r="Z7" s="7"/>
      <c r="AA7" s="7"/>
      <c r="AB7" s="7"/>
      <c r="AC7" s="7"/>
    </row>
    <row r="8" spans="1:29" s="16" customFormat="1" ht="9.75" customHeight="1" x14ac:dyDescent="0.25">
      <c r="A8" s="12"/>
      <c r="B8" s="13"/>
      <c r="C8" s="13"/>
      <c r="D8" s="14"/>
      <c r="E8" s="15"/>
      <c r="F8" s="15"/>
      <c r="G8" s="15"/>
      <c r="H8" s="13"/>
      <c r="I8" s="1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3"/>
      <c r="V8" s="13"/>
      <c r="W8" s="13"/>
      <c r="X8" s="13"/>
      <c r="Y8" s="13"/>
      <c r="Z8" s="13"/>
      <c r="AA8" s="13"/>
      <c r="AB8" s="13"/>
      <c r="AC8" s="13"/>
    </row>
    <row r="9" spans="1:29" s="8" customFormat="1" ht="23.25" customHeight="1" x14ac:dyDescent="0.25">
      <c r="A9" s="17"/>
      <c r="C9" s="18"/>
      <c r="D9"/>
      <c r="E9"/>
      <c r="F9"/>
      <c r="J9" s="19"/>
      <c r="K9"/>
      <c r="L9"/>
      <c r="M9"/>
      <c r="N9"/>
      <c r="O9"/>
      <c r="P9"/>
      <c r="Q9"/>
      <c r="R9" s="20"/>
    </row>
    <row r="10" spans="1:29" s="8" customFormat="1" ht="23.25" customHeight="1" x14ac:dyDescent="0.25">
      <c r="A10" s="17"/>
      <c r="B10" s="20" t="s">
        <v>1</v>
      </c>
      <c r="C10" s="18"/>
      <c r="D10" s="21" t="s">
        <v>2</v>
      </c>
      <c r="E10" s="20" t="s">
        <v>3</v>
      </c>
      <c r="F10" s="20"/>
      <c r="G10" s="20"/>
      <c r="J10" s="22"/>
      <c r="K10"/>
      <c r="L10"/>
      <c r="M10"/>
      <c r="N10"/>
      <c r="O10"/>
      <c r="P10"/>
      <c r="Q10"/>
    </row>
    <row r="11" spans="1:29" s="8" customFormat="1" ht="15.75" customHeight="1" x14ac:dyDescent="0.25">
      <c r="A11" s="17"/>
      <c r="B11" s="23" t="str">
        <f>D6</f>
        <v>Oneida County</v>
      </c>
      <c r="C11" s="24"/>
      <c r="D11"/>
      <c r="E11" s="20" t="str">
        <f>D6</f>
        <v>Oneida County</v>
      </c>
      <c r="F11"/>
      <c r="J11" s="22"/>
      <c r="K11"/>
      <c r="L11"/>
      <c r="M11"/>
      <c r="N11"/>
      <c r="O11"/>
      <c r="P11"/>
      <c r="Q11"/>
    </row>
    <row r="12" spans="1:29" s="8" customFormat="1" ht="9" customHeight="1" thickBot="1" x14ac:dyDescent="0.3">
      <c r="A12" s="17"/>
      <c r="B12" s="148"/>
      <c r="C12" s="148"/>
      <c r="D12" s="25"/>
      <c r="E12" s="25"/>
      <c r="F12" s="25"/>
      <c r="G12" s="25"/>
      <c r="H12" s="25"/>
      <c r="I12" s="25"/>
      <c r="J12" s="22"/>
      <c r="K12"/>
      <c r="L12"/>
      <c r="M12"/>
      <c r="N12"/>
      <c r="O12"/>
      <c r="P12"/>
      <c r="Q12"/>
    </row>
    <row r="13" spans="1:29" customFormat="1" ht="20.25" customHeight="1" thickBot="1" x14ac:dyDescent="0.3">
      <c r="A13" s="26"/>
      <c r="B13" s="27" t="s">
        <v>4</v>
      </c>
      <c r="C13" s="28" t="s">
        <v>5</v>
      </c>
      <c r="J13" s="22"/>
    </row>
    <row r="14" spans="1:29" customFormat="1" ht="20.25" customHeight="1" thickBot="1" x14ac:dyDescent="0.35">
      <c r="A14" s="26"/>
      <c r="B14" s="29" t="s">
        <v>6</v>
      </c>
      <c r="C14" s="30">
        <f>VLOOKUP($D$6,Table2[],2,FALSE)</f>
        <v>581482.08984957857</v>
      </c>
      <c r="J14" s="22"/>
    </row>
    <row r="15" spans="1:29" customFormat="1" ht="20.25" customHeight="1" thickBot="1" x14ac:dyDescent="0.35">
      <c r="A15" s="26"/>
      <c r="B15" s="29" t="s">
        <v>7</v>
      </c>
      <c r="C15" s="30">
        <f>VLOOKUP($D$6,Table2[],3,FALSE)</f>
        <v>461237.59897340264</v>
      </c>
      <c r="J15" s="22"/>
    </row>
    <row r="16" spans="1:29" customFormat="1" ht="20.25" customHeight="1" thickBot="1" x14ac:dyDescent="0.35">
      <c r="A16" s="26"/>
      <c r="B16" s="29" t="s">
        <v>8</v>
      </c>
      <c r="C16" s="30">
        <f>VLOOKUP($D$6,Table2[],4,FALSE)</f>
        <v>8069.1641679445365</v>
      </c>
      <c r="J16" s="22"/>
    </row>
    <row r="17" spans="1:29" customFormat="1" ht="20.25" customHeight="1" thickBot="1" x14ac:dyDescent="0.35">
      <c r="A17" s="26"/>
      <c r="B17" s="29" t="s">
        <v>9</v>
      </c>
      <c r="C17" s="30">
        <f>VLOOKUP($D$6,Table2[],5,FALSE)</f>
        <v>1053463.1487896924</v>
      </c>
      <c r="J17" s="22"/>
    </row>
    <row r="18" spans="1:29" customFormat="1" ht="20.25" customHeight="1" thickBot="1" x14ac:dyDescent="0.35">
      <c r="A18" s="26"/>
      <c r="B18" s="29" t="s">
        <v>73</v>
      </c>
      <c r="C18" s="30">
        <f>VLOOKUP($D$6,Table2[],6,FALSE)</f>
        <v>65482.573829754932</v>
      </c>
      <c r="J18" s="22"/>
    </row>
    <row r="19" spans="1:29" customFormat="1" ht="20.25" customHeight="1" thickBot="1" x14ac:dyDescent="0.35">
      <c r="A19" s="26"/>
      <c r="B19" s="29" t="s">
        <v>10</v>
      </c>
      <c r="C19" s="30">
        <f>VLOOKUP($D$6,Table2[],7,FALSE)</f>
        <v>53776.294394879333</v>
      </c>
      <c r="J19" s="22"/>
    </row>
    <row r="20" spans="1:29" customFormat="1" ht="20.25" customHeight="1" thickBot="1" x14ac:dyDescent="0.35">
      <c r="A20" s="26"/>
      <c r="B20" s="29" t="s">
        <v>11</v>
      </c>
      <c r="C20" s="30">
        <f>VLOOKUP($D$6,Table2[],8,FALSE)</f>
        <v>20706.761735397478</v>
      </c>
      <c r="J20" s="22"/>
    </row>
    <row r="21" spans="1:29" customFormat="1" ht="20.25" customHeight="1" thickBot="1" x14ac:dyDescent="0.35">
      <c r="A21" s="26"/>
      <c r="B21" s="31" t="s">
        <v>12</v>
      </c>
      <c r="C21" s="30">
        <f>VLOOKUP($D$6,Table2[],9,FALSE)</f>
        <v>105348.21956930762</v>
      </c>
      <c r="J21" s="22"/>
    </row>
    <row r="22" spans="1:29" customFormat="1" ht="20.25" customHeight="1" thickTop="1" thickBot="1" x14ac:dyDescent="0.3">
      <c r="A22" s="26"/>
      <c r="B22" s="33" t="s">
        <v>13</v>
      </c>
      <c r="C22" s="32">
        <f>VLOOKUP($D$6,Table2[],10,FALSE)</f>
        <v>2349565.851309957</v>
      </c>
      <c r="J22" s="22"/>
    </row>
    <row r="23" spans="1:29" customFormat="1" ht="20.25" customHeight="1" thickTop="1" thickBot="1" x14ac:dyDescent="0.35">
      <c r="A23" s="26"/>
      <c r="B23" s="35" t="s">
        <v>14</v>
      </c>
      <c r="C23" s="34">
        <f>VLOOKUP($D$6,Table2[],11,FALSE)</f>
        <v>234878</v>
      </c>
      <c r="J23" s="22"/>
    </row>
    <row r="24" spans="1:29" customFormat="1" ht="20.25" customHeight="1" thickBot="1" x14ac:dyDescent="0.35">
      <c r="A24" s="26"/>
      <c r="B24" s="37" t="s">
        <v>15</v>
      </c>
      <c r="C24" s="36">
        <f>VLOOKUP($D$6,Table2[],12,FALSE)</f>
        <v>10.003345785088246</v>
      </c>
      <c r="J24" s="22"/>
    </row>
    <row r="25" spans="1:29" customFormat="1" ht="20.25" customHeight="1" x14ac:dyDescent="0.3">
      <c r="B25" s="38" t="s">
        <v>16</v>
      </c>
      <c r="J25" s="22"/>
    </row>
    <row r="26" spans="1:29" customFormat="1" ht="20.25" customHeight="1" x14ac:dyDescent="0.25">
      <c r="B26" s="5"/>
      <c r="J26" s="22"/>
    </row>
    <row r="27" spans="1:29" customFormat="1" ht="20.25" customHeight="1" x14ac:dyDescent="0.25">
      <c r="J27" s="39"/>
    </row>
    <row r="28" spans="1:29" s="45" customFormat="1" ht="25.5" customHeight="1" x14ac:dyDescent="0.25">
      <c r="A28" s="40"/>
      <c r="B28" s="41"/>
      <c r="C28" s="42"/>
      <c r="D28" s="43" t="s">
        <v>17</v>
      </c>
      <c r="E28" s="43"/>
      <c r="F28" s="44"/>
      <c r="G28" s="44"/>
      <c r="H28" s="41"/>
      <c r="I28" s="41"/>
      <c r="J28" s="41"/>
      <c r="K28" s="44"/>
      <c r="L28" s="44"/>
      <c r="M28" s="44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s="8" customFormat="1" ht="26.25" customHeight="1" thickBot="1" x14ac:dyDescent="0.4">
      <c r="A29" s="6"/>
      <c r="B29" s="7"/>
      <c r="C29" s="46" t="s">
        <v>0</v>
      </c>
      <c r="D29" s="145" t="s">
        <v>104</v>
      </c>
      <c r="E29" s="146"/>
      <c r="F29" s="146"/>
      <c r="G29" s="147"/>
      <c r="H29" s="7"/>
      <c r="I29" s="7"/>
      <c r="J29" s="7"/>
      <c r="K29" s="2"/>
      <c r="L29" s="2"/>
      <c r="M29" s="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s="8" customFormat="1" ht="18" customHeight="1" thickTop="1" x14ac:dyDescent="0.25">
      <c r="A30" s="6"/>
      <c r="B30" s="7"/>
      <c r="C30" s="7"/>
      <c r="D30" s="11" t="s">
        <v>113</v>
      </c>
      <c r="E30" s="2"/>
      <c r="F30" s="2"/>
      <c r="G30" s="2"/>
      <c r="H30" s="7"/>
      <c r="I30" s="7"/>
      <c r="J30" s="7"/>
      <c r="K30" s="2"/>
      <c r="L30" s="2"/>
      <c r="M30" s="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s="51" customFormat="1" ht="14.25" customHeight="1" x14ac:dyDescent="0.25">
      <c r="A31" s="47"/>
      <c r="B31" s="48"/>
      <c r="C31" s="48"/>
      <c r="D31" s="49"/>
      <c r="E31" s="50"/>
      <c r="F31" s="50"/>
      <c r="G31" s="50"/>
      <c r="H31" s="48"/>
      <c r="I31" s="48"/>
      <c r="J31" s="48"/>
      <c r="K31" s="50"/>
      <c r="L31" s="50" t="s">
        <v>112</v>
      </c>
      <c r="M31" s="50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1:29" s="8" customFormat="1" ht="23.25" customHeight="1" x14ac:dyDescent="0.25">
      <c r="A32" s="6"/>
      <c r="B32" s="52" t="s">
        <v>18</v>
      </c>
      <c r="C32" s="53"/>
      <c r="D32" s="54" t="s">
        <v>19</v>
      </c>
      <c r="E32" s="52" t="s">
        <v>3</v>
      </c>
      <c r="F32" s="52"/>
      <c r="G32" s="52"/>
      <c r="H32" s="7"/>
      <c r="I32" s="7"/>
      <c r="J32" s="7"/>
      <c r="K32" s="2"/>
      <c r="L32" s="2"/>
      <c r="M32" s="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s="8" customFormat="1" ht="15.75" customHeight="1" x14ac:dyDescent="0.25">
      <c r="A33" s="6"/>
      <c r="B33" s="55" t="str">
        <f>D29</f>
        <v>Mohawk Valley</v>
      </c>
      <c r="C33" s="56"/>
      <c r="D33" s="2"/>
      <c r="E33" s="52" t="str">
        <f>D29</f>
        <v>Mohawk Valley</v>
      </c>
      <c r="F33" s="2"/>
      <c r="G33" s="7"/>
      <c r="H33" s="7"/>
      <c r="I33" s="7"/>
      <c r="J33" s="7"/>
      <c r="K33" s="2"/>
      <c r="L33" s="2"/>
      <c r="M33" s="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customFormat="1" ht="9" customHeight="1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customFormat="1" ht="20.25" customHeight="1" thickBot="1" x14ac:dyDescent="0.3">
      <c r="A35" s="1"/>
      <c r="B35" s="27" t="s">
        <v>4</v>
      </c>
      <c r="C35" s="28" t="s">
        <v>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customFormat="1" ht="20.25" customHeight="1" thickBot="1" x14ac:dyDescent="0.35">
      <c r="A36" s="1"/>
      <c r="B36" s="29" t="s">
        <v>6</v>
      </c>
      <c r="C36" s="57">
        <f>VLOOKUP($D$29,Table2[],2,FALSE)</f>
        <v>1450060.2159900106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customFormat="1" ht="20.25" customHeight="1" thickBot="1" x14ac:dyDescent="0.35">
      <c r="A37" s="1"/>
      <c r="B37" s="29" t="s">
        <v>7</v>
      </c>
      <c r="C37" s="57">
        <f>VLOOKUP($D$29,Table2[],3,FALSE)</f>
        <v>933483.91033890238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customFormat="1" ht="20.25" customHeight="1" thickBot="1" x14ac:dyDescent="0.35">
      <c r="A38" s="1"/>
      <c r="B38" s="29" t="s">
        <v>8</v>
      </c>
      <c r="C38" s="57">
        <f>VLOOKUP($D$29,Table2[],4,FALSE)</f>
        <v>329636.93780323397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customFormat="1" ht="20.25" customHeight="1" thickBot="1" x14ac:dyDescent="0.35">
      <c r="A39" s="1"/>
      <c r="B39" s="29" t="s">
        <v>9</v>
      </c>
      <c r="C39" s="57">
        <f>VLOOKUP($D$29,Table2[],5,FALSE)</f>
        <v>2751301.1320286114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customFormat="1" ht="20.25" customHeight="1" thickBot="1" x14ac:dyDescent="0.35">
      <c r="A40" s="1"/>
      <c r="B40" s="29" t="s">
        <v>73</v>
      </c>
      <c r="C40" s="57">
        <f>VLOOKUP($D$29,Table2[],6,FALSE)</f>
        <v>125764.07663837374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customFormat="1" ht="20.25" customHeight="1" thickBot="1" x14ac:dyDescent="0.35">
      <c r="A41" s="1"/>
      <c r="B41" s="29" t="s">
        <v>10</v>
      </c>
      <c r="C41" s="57">
        <f>VLOOKUP($D$29,Table2[],7,FALSE)</f>
        <v>114512.56619636947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customFormat="1" ht="20.25" customHeight="1" thickBot="1" x14ac:dyDescent="0.35">
      <c r="A42" s="1"/>
      <c r="B42" s="29" t="s">
        <v>11</v>
      </c>
      <c r="C42" s="57">
        <f>VLOOKUP($D$29,Table2[],8,FALSE)</f>
        <v>293729.10541692015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customFormat="1" ht="20.25" customHeight="1" thickBot="1" x14ac:dyDescent="0.35">
      <c r="A43" s="1"/>
      <c r="B43" s="31" t="s">
        <v>12</v>
      </c>
      <c r="C43" s="57">
        <f>VLOOKUP($D$29,Table2[],9,FALSE)</f>
        <v>218615.26593053585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customFormat="1" ht="20.25" customHeight="1" thickTop="1" thickBot="1" x14ac:dyDescent="0.3">
      <c r="A44" s="1"/>
      <c r="B44" s="33" t="s">
        <v>13</v>
      </c>
      <c r="C44" s="58">
        <f>VLOOKUP($D$29,Table2[],10,FALSE)</f>
        <v>6217103.2103429576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customFormat="1" ht="20.25" customHeight="1" thickTop="1" thickBot="1" x14ac:dyDescent="0.35">
      <c r="A45" s="1"/>
      <c r="B45" s="35" t="s">
        <v>14</v>
      </c>
      <c r="C45" s="59">
        <f>VLOOKUP($D$29,Table2[],11,FALSE)</f>
        <v>500155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customFormat="1" ht="20.25" customHeight="1" thickBot="1" x14ac:dyDescent="0.35">
      <c r="A46" s="1"/>
      <c r="B46" s="37" t="s">
        <v>15</v>
      </c>
      <c r="C46" s="57">
        <f>VLOOKUP($D$29,Table2[],12,FALSE)</f>
        <v>12.430353011252427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customFormat="1" ht="20.25" customHeight="1" x14ac:dyDescent="0.3">
      <c r="A47" s="2"/>
      <c r="B47" s="60" t="s">
        <v>16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14" ht="27" customHeight="1" thickBot="1" x14ac:dyDescent="0.3">
      <c r="A49" s="5"/>
      <c r="B49" s="61"/>
      <c r="C49" s="62"/>
      <c r="D49" s="62"/>
      <c r="E49" s="62"/>
      <c r="F49" s="63"/>
    </row>
    <row r="50" spans="1:14" s="8" customFormat="1" ht="45.75" customHeight="1" thickBot="1" x14ac:dyDescent="0.3">
      <c r="A50" s="65"/>
      <c r="B50" s="142" t="s">
        <v>103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11"/>
    </row>
    <row r="51" spans="1:14" s="68" customFormat="1" ht="54" customHeight="1" x14ac:dyDescent="0.3">
      <c r="A51" s="66"/>
      <c r="B51" s="67" t="s">
        <v>20</v>
      </c>
      <c r="C51" s="67" t="s">
        <v>6</v>
      </c>
      <c r="D51" s="67" t="s">
        <v>7</v>
      </c>
      <c r="E51" s="67" t="s">
        <v>8</v>
      </c>
      <c r="F51" s="67" t="s">
        <v>56</v>
      </c>
      <c r="G51" s="67" t="s">
        <v>73</v>
      </c>
      <c r="H51" s="67" t="s">
        <v>10</v>
      </c>
      <c r="I51" s="67" t="s">
        <v>11</v>
      </c>
      <c r="J51" s="67" t="s">
        <v>12</v>
      </c>
      <c r="K51" s="67" t="s">
        <v>21</v>
      </c>
      <c r="L51" s="67" t="s">
        <v>102</v>
      </c>
      <c r="M51" s="67" t="s">
        <v>15</v>
      </c>
    </row>
    <row r="52" spans="1:14" s="110" customFormat="1" x14ac:dyDescent="0.25">
      <c r="A52" s="107" t="s">
        <v>22</v>
      </c>
      <c r="B52" s="108" t="s">
        <v>104</v>
      </c>
      <c r="C52" s="108">
        <f>'Mohawk Valley Roll Up'!D15</f>
        <v>1450060.2159900106</v>
      </c>
      <c r="D52" s="108">
        <f>'Mohawk Valley Roll Up'!D21</f>
        <v>933483.91033890238</v>
      </c>
      <c r="E52" s="108">
        <f>'Mohawk Valley Roll Up'!D29</f>
        <v>329636.93780323397</v>
      </c>
      <c r="F52" s="108">
        <f>'Mohawk Valley Roll Up'!D52</f>
        <v>2751301.1320286114</v>
      </c>
      <c r="G52" s="108">
        <f>'Mohawk Valley Roll Up'!D66</f>
        <v>125764.07663837374</v>
      </c>
      <c r="H52" s="108">
        <f>'Mohawk Valley Roll Up'!D41</f>
        <v>114512.56619636947</v>
      </c>
      <c r="I52" s="108">
        <f>'Mohawk Valley Roll Up'!D71</f>
        <v>293729.10541692015</v>
      </c>
      <c r="J52" s="109">
        <f>'Mohawk Valley Roll Up'!D37</f>
        <v>218615.26593053585</v>
      </c>
      <c r="K52" s="109">
        <f>SUM(Table2[[#This Row],[Residential]:[Energy Supply]])</f>
        <v>6217103.2103429576</v>
      </c>
      <c r="L52" s="108">
        <v>500155</v>
      </c>
      <c r="M52" s="109">
        <f>K52/L52</f>
        <v>12.430353011252427</v>
      </c>
    </row>
    <row r="53" spans="1:14" s="106" customFormat="1" x14ac:dyDescent="0.25">
      <c r="A53" s="103" t="s">
        <v>22</v>
      </c>
      <c r="B53" s="104" t="s">
        <v>105</v>
      </c>
      <c r="C53" s="101">
        <f>'Fulton Roll Up'!D14</f>
        <v>160125.13444002162</v>
      </c>
      <c r="D53" s="101">
        <f>'Fulton Roll Up'!D20</f>
        <v>79711.385525084333</v>
      </c>
      <c r="E53" s="101">
        <f>'Fulton Roll Up'!D28</f>
        <v>23086.895134993236</v>
      </c>
      <c r="F53" s="105">
        <f>'Fulton Roll Up'!D51</f>
        <v>212768.98185464094</v>
      </c>
      <c r="G53" s="105">
        <f>'Fulton Roll Up'!D65</f>
        <v>11295.512022607978</v>
      </c>
      <c r="H53" s="101">
        <f>'Fulton Roll Up'!D40</f>
        <v>12714.053270387369</v>
      </c>
      <c r="I53" s="101">
        <f>'Fulton Roll Up'!D70</f>
        <v>12317.100626473772</v>
      </c>
      <c r="J53" s="102">
        <f>'Fulton Roll Up'!D36</f>
        <v>19601.054949711441</v>
      </c>
      <c r="K53" s="69">
        <f>SUM(Table2[[#This Row],[Residential]:[Energy Supply]])</f>
        <v>531620.11782392068</v>
      </c>
      <c r="L53" s="108">
        <v>55531</v>
      </c>
      <c r="M53" s="102">
        <f t="shared" ref="M53:M58" si="0">K53/L53</f>
        <v>9.5733935607844387</v>
      </c>
    </row>
    <row r="54" spans="1:14" s="106" customFormat="1" x14ac:dyDescent="0.25">
      <c r="A54" s="103" t="s">
        <v>22</v>
      </c>
      <c r="B54" s="104" t="s">
        <v>106</v>
      </c>
      <c r="C54" s="101">
        <f>'Herkimer Roll Up'!D14</f>
        <v>192839.22834444753</v>
      </c>
      <c r="D54" s="101">
        <f>'Herkimer Roll Up'!D20</f>
        <v>84357.043041084733</v>
      </c>
      <c r="E54" s="101">
        <f>'Herkimer Roll Up'!D28</f>
        <v>57835.372558677016</v>
      </c>
      <c r="F54" s="101">
        <f>'Herkimer Roll Up'!D51</f>
        <v>395259.22357823513</v>
      </c>
      <c r="G54" s="101">
        <f>'Herkimer Roll Up'!D65</f>
        <v>17257.374258321055</v>
      </c>
      <c r="H54" s="101">
        <f>'Herkimer Roll Up'!D40</f>
        <v>14771.893229945843</v>
      </c>
      <c r="I54" s="101">
        <f>'Herkimer Roll Up'!D70</f>
        <v>76920.24657220181</v>
      </c>
      <c r="J54" s="101">
        <f>'Herkimer Roll Up'!D36</f>
        <v>28772.410718745148</v>
      </c>
      <c r="K54" s="69">
        <f>SUM(Table2[[#This Row],[Residential]:[Energy Supply]])</f>
        <v>868012.79230165831</v>
      </c>
      <c r="L54" s="108">
        <v>64519</v>
      </c>
      <c r="M54" s="102">
        <f t="shared" ref="M54" si="1">K54/L54</f>
        <v>13.453599595493705</v>
      </c>
    </row>
    <row r="55" spans="1:14" s="106" customFormat="1" x14ac:dyDescent="0.25">
      <c r="A55" s="103" t="s">
        <v>22</v>
      </c>
      <c r="B55" s="104" t="s">
        <v>107</v>
      </c>
      <c r="C55" s="101">
        <f>'Montgomery Roll Up'!D14</f>
        <v>135471.241145657</v>
      </c>
      <c r="D55" s="101">
        <f>'Montgomery Roll Up'!D20</f>
        <v>80448.280836611462</v>
      </c>
      <c r="E55" s="101">
        <f>'Montgomery Roll Up'!D28</f>
        <v>63864.452282797072</v>
      </c>
      <c r="F55" s="101">
        <f>'Montgomery Roll Up'!D51</f>
        <v>431445.41048241802</v>
      </c>
      <c r="G55" s="101">
        <f>'Montgomery Roll Up'!D65</f>
        <v>15696.368048766057</v>
      </c>
      <c r="H55" s="101">
        <f>'Montgomery Roll Up'!D40</f>
        <v>11497.848790505903</v>
      </c>
      <c r="I55" s="101">
        <f>'Montgomery Roll Up'!D70</f>
        <v>79096.096124621414</v>
      </c>
      <c r="J55" s="101">
        <f>'Montgomery Roll Up'!D36</f>
        <v>23941.450178878731</v>
      </c>
      <c r="K55" s="69">
        <f>SUM(Table2[[#This Row],[Residential]:[Energy Supply]])</f>
        <v>841461.14789025567</v>
      </c>
      <c r="L55" s="108">
        <v>50219</v>
      </c>
      <c r="M55" s="102">
        <f t="shared" si="0"/>
        <v>16.755832411841247</v>
      </c>
    </row>
    <row r="56" spans="1:14" s="106" customFormat="1" x14ac:dyDescent="0.25">
      <c r="A56" s="103" t="s">
        <v>22</v>
      </c>
      <c r="B56" s="104" t="s">
        <v>108</v>
      </c>
      <c r="C56" s="101">
        <f>'Oneida Roll Up'!D14</f>
        <v>581482.08984957857</v>
      </c>
      <c r="D56" s="101">
        <f>'Oneida Roll Up'!D20</f>
        <v>461237.59897340264</v>
      </c>
      <c r="E56" s="101">
        <f>'Oneida Roll Up'!D28</f>
        <v>8069.1641679445365</v>
      </c>
      <c r="F56" s="101">
        <f>'Oneida Roll Up'!D51</f>
        <v>1053463.1487896924</v>
      </c>
      <c r="G56" s="101">
        <f>'Oneida Roll Up'!D65</f>
        <v>65482.573829754932</v>
      </c>
      <c r="H56" s="101">
        <f>'Oneida Roll Up'!D40</f>
        <v>53776.294394879333</v>
      </c>
      <c r="I56" s="101">
        <f>'Oneida Roll Up'!D70</f>
        <v>20706.761735397478</v>
      </c>
      <c r="J56" s="101">
        <f>'Oneida Roll Up'!D36</f>
        <v>105348.21956930762</v>
      </c>
      <c r="K56" s="69">
        <f>SUM(Table2[[#This Row],[Residential]:[Energy Supply]])</f>
        <v>2349565.851309957</v>
      </c>
      <c r="L56" s="108">
        <v>234878</v>
      </c>
      <c r="M56" s="102">
        <f t="shared" si="0"/>
        <v>10.003345785088246</v>
      </c>
    </row>
    <row r="57" spans="1:14" s="106" customFormat="1" x14ac:dyDescent="0.25">
      <c r="A57" s="103" t="s">
        <v>22</v>
      </c>
      <c r="B57" s="104" t="s">
        <v>109</v>
      </c>
      <c r="C57" s="101">
        <f>'Otsego Roll Up'!D14</f>
        <v>295497.24792252801</v>
      </c>
      <c r="D57" s="101">
        <f>'Otsego Roll Up'!D20</f>
        <v>146945.43552065166</v>
      </c>
      <c r="E57" s="101">
        <f>'Otsego Roll Up'!D28</f>
        <v>138909.41408949802</v>
      </c>
      <c r="F57" s="101">
        <f>'Otsego Roll Up'!D51</f>
        <v>343135.29885740922</v>
      </c>
      <c r="G57" s="126">
        <f>'Otsego Roll Up'!D65</f>
        <v>11325.27197549256</v>
      </c>
      <c r="H57" s="101">
        <f>'Otsego Roll Up'!D40</f>
        <v>14254.45683602037</v>
      </c>
      <c r="I57" s="101">
        <f>'Otsego Roll Up'!D70</f>
        <v>66764.47326390665</v>
      </c>
      <c r="J57" s="101">
        <f>'Otsego Roll Up'!D36</f>
        <v>32872.016083550741</v>
      </c>
      <c r="K57" s="69">
        <f>SUM(Table2[[#This Row],[Residential]:[Energy Supply]])</f>
        <v>1049703.6145490573</v>
      </c>
      <c r="L57" s="108">
        <v>62259</v>
      </c>
      <c r="M57" s="102">
        <f t="shared" si="0"/>
        <v>16.860271037907086</v>
      </c>
    </row>
    <row r="58" spans="1:14" s="106" customFormat="1" x14ac:dyDescent="0.25">
      <c r="A58" s="103" t="s">
        <v>22</v>
      </c>
      <c r="B58" s="104" t="s">
        <v>110</v>
      </c>
      <c r="C58" s="101">
        <f>'Schoharie Roll Up'!D14</f>
        <v>84645.274287778127</v>
      </c>
      <c r="D58" s="101">
        <f>'Schoharie Roll Up'!D20</f>
        <v>80784.16644206745</v>
      </c>
      <c r="E58" s="101">
        <f>'Schoharie Roll Up'!D28</f>
        <v>37871.639569324077</v>
      </c>
      <c r="F58" s="101">
        <f>'Schoharie Roll Up'!D51</f>
        <v>315226.00636019662</v>
      </c>
      <c r="G58" s="101">
        <f>'Schoharie Roll Up'!D65</f>
        <v>4706.9765034311558</v>
      </c>
      <c r="H58" s="101">
        <f>'Schoharie Roll Up'!D40</f>
        <v>7498.0196746306738</v>
      </c>
      <c r="I58" s="101">
        <f>'Schoharie Roll Up'!D70</f>
        <v>37924.427094318999</v>
      </c>
      <c r="J58" s="101">
        <f>'Schoharie Roll Up'!D36</f>
        <v>8080.1144303421243</v>
      </c>
      <c r="K58" s="69">
        <f>SUM(Table2[[#This Row],[Residential]:[Energy Supply]])</f>
        <v>576736.62436208921</v>
      </c>
      <c r="L58" s="108">
        <v>32749</v>
      </c>
      <c r="M58" s="102">
        <f t="shared" si="0"/>
        <v>17.610816341326125</v>
      </c>
    </row>
  </sheetData>
  <mergeCells count="6">
    <mergeCell ref="B50:M50"/>
    <mergeCell ref="I2:M2"/>
    <mergeCell ref="I3:M3"/>
    <mergeCell ref="D6:G6"/>
    <mergeCell ref="B12:C12"/>
    <mergeCell ref="D29:G29"/>
  </mergeCells>
  <dataValidations count="1">
    <dataValidation allowBlank="1" showInputMessage="1" showErrorMessage="1" prompt="What is the name of your local government? " sqref="D6:G6 D29:G29"/>
  </dataValidation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19"/>
  <sheetViews>
    <sheetView topLeftCell="L1" workbookViewId="0">
      <selection activeCell="O10" sqref="O10"/>
    </sheetView>
  </sheetViews>
  <sheetFormatPr defaultRowHeight="15" x14ac:dyDescent="0.25"/>
  <cols>
    <col min="11" max="11" width="58.42578125" customWidth="1"/>
    <col min="12" max="12" width="43.85546875" customWidth="1"/>
    <col min="14" max="14" width="14.85546875" customWidth="1"/>
    <col min="15" max="15" width="36.5703125" bestFit="1" customWidth="1"/>
  </cols>
  <sheetData>
    <row r="8" spans="2:12" ht="15.75" thickBot="1" x14ac:dyDescent="0.3">
      <c r="B8" t="s">
        <v>76</v>
      </c>
      <c r="D8" s="112" t="s">
        <v>75</v>
      </c>
    </row>
    <row r="9" spans="2:12" ht="24.75" thickTop="1" thickBot="1" x14ac:dyDescent="0.3">
      <c r="K9" s="70" t="s">
        <v>23</v>
      </c>
      <c r="L9" s="70" t="s">
        <v>24</v>
      </c>
    </row>
    <row r="10" spans="2:12" ht="16.5" thickTop="1" thickBot="1" x14ac:dyDescent="0.3">
      <c r="K10" s="149" t="s">
        <v>25</v>
      </c>
      <c r="L10" s="151" t="s">
        <v>26</v>
      </c>
    </row>
    <row r="11" spans="2:12" ht="16.5" thickTop="1" thickBot="1" x14ac:dyDescent="0.3">
      <c r="K11" s="150"/>
      <c r="L11" s="151"/>
    </row>
    <row r="12" spans="2:12" ht="55.5" customHeight="1" thickTop="1" thickBot="1" x14ac:dyDescent="0.3">
      <c r="K12" s="150"/>
      <c r="L12" s="151"/>
    </row>
    <row r="13" spans="2:12" ht="12" customHeight="1" thickTop="1" thickBot="1" x14ac:dyDescent="0.3">
      <c r="K13" s="150"/>
      <c r="L13" s="151"/>
    </row>
    <row r="14" spans="2:12" ht="81.75" customHeight="1" thickTop="1" thickBot="1" x14ac:dyDescent="0.3">
      <c r="K14" s="71" t="s">
        <v>27</v>
      </c>
      <c r="L14" s="72" t="s">
        <v>28</v>
      </c>
    </row>
    <row r="15" spans="2:12" ht="96" customHeight="1" thickTop="1" thickBot="1" x14ac:dyDescent="0.3">
      <c r="K15" s="73" t="s">
        <v>29</v>
      </c>
      <c r="L15" s="72" t="s">
        <v>30</v>
      </c>
    </row>
    <row r="16" spans="2:12" ht="141" customHeight="1" thickTop="1" thickBot="1" x14ac:dyDescent="0.3">
      <c r="K16" s="73" t="s">
        <v>31</v>
      </c>
      <c r="L16" s="72" t="s">
        <v>32</v>
      </c>
    </row>
    <row r="17" spans="11:12" ht="89.25" customHeight="1" thickTop="1" thickBot="1" x14ac:dyDescent="0.3">
      <c r="K17" s="73" t="s">
        <v>11</v>
      </c>
      <c r="L17" s="72" t="s">
        <v>33</v>
      </c>
    </row>
    <row r="18" spans="11:12" ht="141" customHeight="1" thickTop="1" thickBot="1" x14ac:dyDescent="0.3">
      <c r="K18" s="73" t="s">
        <v>12</v>
      </c>
      <c r="L18" s="72" t="s">
        <v>34</v>
      </c>
    </row>
    <row r="19" spans="11:12" ht="15.75" thickTop="1" x14ac:dyDescent="0.25"/>
  </sheetData>
  <mergeCells count="2">
    <mergeCell ref="K10:K13"/>
    <mergeCell ref="L10:L13"/>
  </mergeCells>
  <hyperlinks>
    <hyperlink ref="D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topLeftCell="A13" workbookViewId="0">
      <selection activeCell="C7" sqref="C7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4" t="s">
        <v>35</v>
      </c>
      <c r="C6" s="75" t="s">
        <v>104</v>
      </c>
    </row>
    <row r="8" spans="2:11" ht="15.75" thickBot="1" x14ac:dyDescent="0.3">
      <c r="B8" s="76" t="s">
        <v>36</v>
      </c>
    </row>
    <row r="9" spans="2:11" ht="16.5" thickTop="1" thickBot="1" x14ac:dyDescent="0.3">
      <c r="B9" s="75"/>
      <c r="C9" t="s">
        <v>37</v>
      </c>
    </row>
    <row r="10" spans="2:11" ht="15.75" thickTop="1" x14ac:dyDescent="0.25">
      <c r="B10" s="77"/>
      <c r="C10" t="s">
        <v>38</v>
      </c>
    </row>
    <row r="11" spans="2:11" x14ac:dyDescent="0.25">
      <c r="B11" s="78"/>
    </row>
    <row r="12" spans="2:11" ht="15.75" thickBot="1" x14ac:dyDescent="0.3">
      <c r="B12" s="78"/>
    </row>
    <row r="13" spans="2:11" ht="15.75" thickBot="1" x14ac:dyDescent="0.3">
      <c r="B13" s="152" t="s">
        <v>72</v>
      </c>
      <c r="C13" s="153"/>
      <c r="D13" s="153"/>
      <c r="E13" s="153"/>
      <c r="F13" s="153"/>
      <c r="G13" s="153"/>
      <c r="H13" s="153"/>
      <c r="I13" s="153"/>
      <c r="J13" s="153"/>
      <c r="K13" s="154"/>
    </row>
    <row r="14" spans="2:11" x14ac:dyDescent="0.25">
      <c r="B14" s="79"/>
      <c r="C14" s="80"/>
      <c r="D14" s="81" t="s">
        <v>77</v>
      </c>
      <c r="E14" s="113"/>
      <c r="F14" s="82" t="s">
        <v>78</v>
      </c>
      <c r="G14" s="82" t="s">
        <v>79</v>
      </c>
      <c r="H14" s="82" t="s">
        <v>80</v>
      </c>
      <c r="I14" s="82" t="s">
        <v>81</v>
      </c>
      <c r="J14" s="82" t="s">
        <v>82</v>
      </c>
      <c r="K14" s="114" t="s">
        <v>83</v>
      </c>
    </row>
    <row r="15" spans="2:11" ht="15.75" thickBot="1" x14ac:dyDescent="0.3">
      <c r="B15" s="83" t="s">
        <v>39</v>
      </c>
      <c r="C15" s="84" t="s">
        <v>40</v>
      </c>
      <c r="D15" s="100">
        <f>SUM(D16:D20)</f>
        <v>1450060.2159900106</v>
      </c>
      <c r="E15" s="136"/>
      <c r="F15" s="130"/>
      <c r="G15" s="130"/>
      <c r="H15" s="130"/>
      <c r="I15" s="130"/>
      <c r="J15" s="129"/>
      <c r="K15" s="134"/>
    </row>
    <row r="16" spans="2:11" ht="16.5" thickTop="1" thickBot="1" x14ac:dyDescent="0.3">
      <c r="B16" s="87"/>
      <c r="C16" s="88" t="s">
        <v>41</v>
      </c>
      <c r="D16" s="127">
        <f>SUM(F16:H16)</f>
        <v>330885.1238110516</v>
      </c>
      <c r="E16" s="129"/>
      <c r="F16" s="117">
        <v>329275.88315970969</v>
      </c>
      <c r="G16" s="117">
        <v>221.36449455511172</v>
      </c>
      <c r="H16" s="117">
        <v>1387.8761567867987</v>
      </c>
      <c r="I16" s="129"/>
      <c r="J16" s="129"/>
      <c r="K16" s="134"/>
    </row>
    <row r="17" spans="2:14" ht="16.5" thickTop="1" thickBot="1" x14ac:dyDescent="0.3">
      <c r="B17" s="87"/>
      <c r="C17" s="88" t="s">
        <v>42</v>
      </c>
      <c r="D17" s="127">
        <f>SUM(F17:H17)</f>
        <v>646304.10630217474</v>
      </c>
      <c r="E17" s="129"/>
      <c r="F17" s="117">
        <v>645670.85687634361</v>
      </c>
      <c r="G17" s="117">
        <v>255.73534504721266</v>
      </c>
      <c r="H17" s="117">
        <v>377.5140807839806</v>
      </c>
      <c r="I17" s="129"/>
      <c r="J17" s="129"/>
      <c r="K17" s="134"/>
    </row>
    <row r="18" spans="2:14" ht="16.5" thickTop="1" thickBot="1" x14ac:dyDescent="0.3">
      <c r="B18" s="87"/>
      <c r="C18" s="88" t="s">
        <v>43</v>
      </c>
      <c r="D18" s="127">
        <f>SUM(F18:H18)</f>
        <v>94014.224115753241</v>
      </c>
      <c r="E18" s="129"/>
      <c r="F18" s="127">
        <v>93643.989859244</v>
      </c>
      <c r="G18" s="127">
        <v>93.67372755052989</v>
      </c>
      <c r="H18" s="127">
        <v>276.56052895870732</v>
      </c>
      <c r="I18" s="129"/>
      <c r="J18" s="129"/>
      <c r="K18" s="134"/>
    </row>
    <row r="19" spans="2:14" ht="16.5" thickTop="1" thickBot="1" x14ac:dyDescent="0.3">
      <c r="B19" s="87"/>
      <c r="C19" s="88" t="s">
        <v>69</v>
      </c>
      <c r="D19" s="127">
        <f>SUM(F19:H19)</f>
        <v>368267.63636080344</v>
      </c>
      <c r="E19" s="129"/>
      <c r="F19" s="127">
        <v>367031.95549387572</v>
      </c>
      <c r="G19" s="127">
        <v>312.64214705400457</v>
      </c>
      <c r="H19" s="127">
        <v>923.03871987372747</v>
      </c>
      <c r="I19" s="129"/>
      <c r="J19" s="129"/>
      <c r="K19" s="134"/>
    </row>
    <row r="20" spans="2:14" ht="16.5" thickTop="1" thickBot="1" x14ac:dyDescent="0.3">
      <c r="B20" s="87"/>
      <c r="C20" s="88" t="s">
        <v>44</v>
      </c>
      <c r="D20" s="127">
        <f>SUM(F20:H20)</f>
        <v>10589.125400227811</v>
      </c>
      <c r="E20" s="129"/>
      <c r="F20" s="127">
        <v>0</v>
      </c>
      <c r="G20" s="127">
        <v>3604.8086468860638</v>
      </c>
      <c r="H20" s="127">
        <v>6984.3167533417472</v>
      </c>
      <c r="I20" s="129"/>
      <c r="J20" s="129"/>
      <c r="K20" s="134"/>
    </row>
    <row r="21" spans="2:14" ht="16.5" thickTop="1" thickBot="1" x14ac:dyDescent="0.3">
      <c r="B21" s="87"/>
      <c r="C21" s="84" t="s">
        <v>46</v>
      </c>
      <c r="D21" s="100">
        <f>SUM(D22:D28)</f>
        <v>933483.91033890238</v>
      </c>
      <c r="E21" s="129"/>
      <c r="F21" s="130"/>
      <c r="G21" s="130"/>
      <c r="H21" s="130"/>
      <c r="I21" s="129"/>
      <c r="J21" s="129"/>
      <c r="K21" s="134"/>
    </row>
    <row r="22" spans="2:14" ht="16.5" thickTop="1" thickBot="1" x14ac:dyDescent="0.3">
      <c r="B22" s="87"/>
      <c r="C22" s="88" t="s">
        <v>41</v>
      </c>
      <c r="D22" s="127">
        <f>SUM(F22:H22)</f>
        <v>177504.10281571894</v>
      </c>
      <c r="E22" s="129"/>
      <c r="F22" s="117">
        <v>176640.82188383231</v>
      </c>
      <c r="G22" s="117">
        <v>118.75150369013905</v>
      </c>
      <c r="H22" s="117">
        <v>744.52942819649525</v>
      </c>
      <c r="I22" s="129"/>
      <c r="J22" s="129"/>
      <c r="K22" s="134"/>
    </row>
    <row r="23" spans="2:14" ht="16.5" thickTop="1" thickBot="1" x14ac:dyDescent="0.3">
      <c r="B23" s="87"/>
      <c r="C23" s="88" t="s">
        <v>42</v>
      </c>
      <c r="D23" s="127">
        <f t="shared" ref="D23:D31" si="0">SUM(F23:H23)</f>
        <v>429022.69638780225</v>
      </c>
      <c r="E23" s="129"/>
      <c r="F23" s="117">
        <v>428602.33951012348</v>
      </c>
      <c r="G23" s="117">
        <v>169.75950829333448</v>
      </c>
      <c r="H23" s="117">
        <v>250.59736938539851</v>
      </c>
      <c r="I23" s="129"/>
      <c r="J23" s="129"/>
      <c r="K23" s="134"/>
    </row>
    <row r="24" spans="2:14" ht="16.5" thickTop="1" thickBot="1" x14ac:dyDescent="0.3">
      <c r="B24" s="87"/>
      <c r="C24" s="88" t="s">
        <v>43</v>
      </c>
      <c r="D24" s="127">
        <f>SUM(F24:H24)</f>
        <v>29746.370244907666</v>
      </c>
      <c r="E24" s="129"/>
      <c r="F24" s="127">
        <v>29629.227063915052</v>
      </c>
      <c r="G24" s="127">
        <v>29.638636154757833</v>
      </c>
      <c r="H24" s="127">
        <v>87.504544837856457</v>
      </c>
      <c r="I24" s="129"/>
      <c r="J24" s="129"/>
      <c r="K24" s="134"/>
    </row>
    <row r="25" spans="2:14" ht="16.5" thickTop="1" thickBot="1" x14ac:dyDescent="0.3">
      <c r="B25" s="87"/>
      <c r="C25" s="88" t="s">
        <v>69</v>
      </c>
      <c r="D25" s="127">
        <f>SUM(F25:H25)</f>
        <v>293888.29641370039</v>
      </c>
      <c r="E25" s="129"/>
      <c r="F25" s="127">
        <v>292902.18710341444</v>
      </c>
      <c r="G25" s="127">
        <v>249.49753633741364</v>
      </c>
      <c r="H25" s="127">
        <v>736.61177394855429</v>
      </c>
      <c r="I25" s="129"/>
      <c r="J25" s="129"/>
      <c r="K25" s="134"/>
      <c r="N25" s="78"/>
    </row>
    <row r="26" spans="2:14" ht="16.5" thickTop="1" thickBot="1" x14ac:dyDescent="0.3">
      <c r="B26" s="87"/>
      <c r="C26" s="88" t="s">
        <v>70</v>
      </c>
      <c r="D26" s="127" t="s">
        <v>84</v>
      </c>
      <c r="E26" s="129"/>
      <c r="F26" s="127">
        <v>0</v>
      </c>
      <c r="G26" s="127">
        <v>0</v>
      </c>
      <c r="H26" s="127">
        <v>0</v>
      </c>
      <c r="I26" s="129"/>
      <c r="J26" s="129"/>
      <c r="K26" s="134"/>
      <c r="N26" s="78"/>
    </row>
    <row r="27" spans="2:14" ht="16.5" thickTop="1" thickBot="1" x14ac:dyDescent="0.3">
      <c r="B27" s="87"/>
      <c r="C27" s="88" t="s">
        <v>45</v>
      </c>
      <c r="D27" s="127">
        <f>SUM(F27:H27)</f>
        <v>420.8733268971767</v>
      </c>
      <c r="E27" s="129"/>
      <c r="F27" s="127">
        <v>417.89596151087329</v>
      </c>
      <c r="G27" s="127">
        <v>0.94604044599188297</v>
      </c>
      <c r="H27" s="127">
        <v>2.0313249403115754</v>
      </c>
      <c r="I27" s="129"/>
      <c r="J27" s="129"/>
      <c r="K27" s="134"/>
      <c r="N27" s="78"/>
    </row>
    <row r="28" spans="2:14" ht="16.5" thickTop="1" thickBot="1" x14ac:dyDescent="0.3">
      <c r="B28" s="87"/>
      <c r="C28" s="88" t="s">
        <v>44</v>
      </c>
      <c r="D28" s="127">
        <f>SUM(F28:H28)</f>
        <v>2901.5711498758201</v>
      </c>
      <c r="E28" s="129"/>
      <c r="F28" s="127">
        <v>0</v>
      </c>
      <c r="G28" s="127">
        <v>987.76890208538555</v>
      </c>
      <c r="H28" s="127">
        <v>1913.8022477904346</v>
      </c>
      <c r="I28" s="129"/>
      <c r="J28" s="129"/>
      <c r="K28" s="134"/>
      <c r="N28" s="78"/>
    </row>
    <row r="29" spans="2:14" ht="16.5" thickTop="1" thickBot="1" x14ac:dyDescent="0.3">
      <c r="B29" s="87"/>
      <c r="C29" s="84" t="s">
        <v>47</v>
      </c>
      <c r="D29" s="100">
        <f>SUM(D30:D36)</f>
        <v>329636.93780323397</v>
      </c>
      <c r="E29" s="129"/>
      <c r="F29" s="130"/>
      <c r="G29" s="130"/>
      <c r="H29" s="130"/>
      <c r="I29" s="129"/>
      <c r="J29" s="129"/>
      <c r="K29" s="134"/>
      <c r="N29" s="78"/>
    </row>
    <row r="30" spans="2:14" ht="16.5" thickTop="1" thickBot="1" x14ac:dyDescent="0.3">
      <c r="B30" s="87"/>
      <c r="C30" s="88" t="s">
        <v>41</v>
      </c>
      <c r="D30" s="127">
        <f>SUM(F30:H30)</f>
        <v>230780.16856653235</v>
      </c>
      <c r="E30" s="129"/>
      <c r="F30" s="117">
        <v>229657.7825719511</v>
      </c>
      <c r="G30" s="117">
        <v>154.39356952549591</v>
      </c>
      <c r="H30" s="117">
        <v>967.99242505573943</v>
      </c>
      <c r="I30" s="129"/>
      <c r="J30" s="129"/>
      <c r="K30" s="134"/>
      <c r="N30" s="78"/>
    </row>
    <row r="31" spans="2:14" ht="16.5" thickTop="1" thickBot="1" x14ac:dyDescent="0.3">
      <c r="B31" s="87"/>
      <c r="C31" s="88" t="s">
        <v>42</v>
      </c>
      <c r="D31" s="127">
        <f t="shared" si="0"/>
        <v>96169.645592099201</v>
      </c>
      <c r="E31" s="129"/>
      <c r="F31" s="117">
        <v>96075.418474771999</v>
      </c>
      <c r="G31" s="117">
        <v>38.053258920599994</v>
      </c>
      <c r="H31" s="117">
        <v>56.173858406599997</v>
      </c>
      <c r="I31" s="129"/>
      <c r="J31" s="129"/>
      <c r="K31" s="134"/>
    </row>
    <row r="32" spans="2:14" ht="16.5" thickTop="1" thickBot="1" x14ac:dyDescent="0.3">
      <c r="B32" s="87"/>
      <c r="C32" s="88" t="s">
        <v>43</v>
      </c>
      <c r="D32" s="127">
        <f>SUM(F32:H32)</f>
        <v>77.209412440399987</v>
      </c>
      <c r="E32" s="129"/>
      <c r="F32" s="127">
        <v>76.905356647999994</v>
      </c>
      <c r="G32" s="127">
        <v>7.6929778800000015E-2</v>
      </c>
      <c r="H32" s="127">
        <v>0.22712601359999995</v>
      </c>
      <c r="I32" s="129"/>
      <c r="J32" s="129"/>
      <c r="K32" s="134"/>
    </row>
    <row r="33" spans="2:11" ht="16.5" thickTop="1" thickBot="1" x14ac:dyDescent="0.3">
      <c r="B33" s="87"/>
      <c r="C33" s="88" t="s">
        <v>69</v>
      </c>
      <c r="D33" s="127">
        <f>SUM(F33:H33)</f>
        <v>882.26694213199994</v>
      </c>
      <c r="E33" s="129"/>
      <c r="F33" s="127">
        <v>879.30659407999997</v>
      </c>
      <c r="G33" s="127">
        <v>0.74900372400000015</v>
      </c>
      <c r="H33" s="127">
        <v>2.2113443279999996</v>
      </c>
      <c r="I33" s="129"/>
      <c r="J33" s="129"/>
      <c r="K33" s="134"/>
    </row>
    <row r="34" spans="2:11" ht="16.5" thickTop="1" thickBot="1" x14ac:dyDescent="0.3">
      <c r="B34" s="87"/>
      <c r="C34" s="88" t="s">
        <v>70</v>
      </c>
      <c r="D34" s="127">
        <f>SUM(F34:H34)</f>
        <v>1465.3835845499998</v>
      </c>
      <c r="E34" s="129"/>
      <c r="F34" s="127">
        <v>1460.5410449999999</v>
      </c>
      <c r="G34" s="127">
        <v>1.2252208500000001</v>
      </c>
      <c r="H34" s="127">
        <v>3.6173186999999993</v>
      </c>
      <c r="I34" s="129"/>
      <c r="J34" s="129"/>
      <c r="K34" s="134"/>
    </row>
    <row r="35" spans="2:11" ht="16.5" thickTop="1" thickBot="1" x14ac:dyDescent="0.3">
      <c r="B35" s="87"/>
      <c r="C35" s="88" t="s">
        <v>45</v>
      </c>
      <c r="D35" s="127">
        <f>SUM(F35:H35)</f>
        <v>0</v>
      </c>
      <c r="E35" s="129"/>
      <c r="F35" s="127">
        <v>0</v>
      </c>
      <c r="G35" s="127">
        <v>0</v>
      </c>
      <c r="H35" s="127">
        <v>0</v>
      </c>
      <c r="I35" s="129"/>
      <c r="J35" s="129"/>
      <c r="K35" s="134"/>
    </row>
    <row r="36" spans="2:11" ht="16.5" thickTop="1" thickBot="1" x14ac:dyDescent="0.3">
      <c r="B36" s="87"/>
      <c r="C36" s="88" t="s">
        <v>44</v>
      </c>
      <c r="D36" s="127">
        <f>SUM(F36:H36)</f>
        <v>262.26370547999994</v>
      </c>
      <c r="E36" s="129"/>
      <c r="F36" s="127">
        <v>0</v>
      </c>
      <c r="G36" s="127">
        <v>89.281261439999994</v>
      </c>
      <c r="H36" s="127">
        <v>172.98244403999996</v>
      </c>
      <c r="I36" s="129"/>
      <c r="J36" s="129"/>
      <c r="K36" s="134"/>
    </row>
    <row r="37" spans="2:11" ht="16.5" thickTop="1" thickBot="1" x14ac:dyDescent="0.3">
      <c r="B37" s="87"/>
      <c r="C37" s="84" t="s">
        <v>49</v>
      </c>
      <c r="D37" s="100">
        <f>SUM(D38:D40)</f>
        <v>218615.26593053585</v>
      </c>
      <c r="E37" s="129"/>
      <c r="F37" s="129"/>
      <c r="G37" s="129"/>
      <c r="H37" s="129"/>
      <c r="I37" s="129"/>
      <c r="J37" s="129"/>
      <c r="K37" s="134"/>
    </row>
    <row r="38" spans="2:11" ht="16.5" thickTop="1" thickBot="1" x14ac:dyDescent="0.3">
      <c r="B38" s="87"/>
      <c r="C38" s="88" t="s">
        <v>50</v>
      </c>
      <c r="D38" s="127">
        <f>SUM(F38:H38)</f>
        <v>43019.658800250239</v>
      </c>
      <c r="E38" s="129"/>
      <c r="F38" s="117">
        <v>42810.435179221706</v>
      </c>
      <c r="G38" s="117">
        <v>28.780456844257461</v>
      </c>
      <c r="H38" s="117">
        <v>180.44316418427178</v>
      </c>
      <c r="I38" s="129"/>
      <c r="J38" s="129"/>
      <c r="K38" s="134"/>
    </row>
    <row r="39" spans="2:11" ht="16.5" thickTop="1" thickBot="1" x14ac:dyDescent="0.3">
      <c r="B39" s="87"/>
      <c r="C39" s="88" t="s">
        <v>51</v>
      </c>
      <c r="D39" s="127">
        <f>G39</f>
        <v>165701.03936689734</v>
      </c>
      <c r="E39" s="129"/>
      <c r="F39" s="129"/>
      <c r="G39" s="117">
        <v>165701.03936689734</v>
      </c>
      <c r="H39" s="129"/>
      <c r="I39" s="129"/>
      <c r="J39" s="129"/>
      <c r="K39" s="134"/>
    </row>
    <row r="40" spans="2:11" ht="16.5" thickTop="1" thickBot="1" x14ac:dyDescent="0.3">
      <c r="B40" s="87"/>
      <c r="C40" s="88" t="s">
        <v>52</v>
      </c>
      <c r="D40" s="117">
        <f>K40</f>
        <v>9894.5677633882606</v>
      </c>
      <c r="E40" s="129"/>
      <c r="F40" s="129"/>
      <c r="G40" s="129"/>
      <c r="H40" s="129"/>
      <c r="I40" s="129"/>
      <c r="J40" s="129"/>
      <c r="K40" s="117">
        <v>9894.5677633882606</v>
      </c>
    </row>
    <row r="41" spans="2:11" ht="16.5" thickTop="1" thickBot="1" x14ac:dyDescent="0.3">
      <c r="B41" s="87"/>
      <c r="C41" s="84" t="s">
        <v>10</v>
      </c>
      <c r="D41" s="100">
        <f>SUM(D42:D51)</f>
        <v>114512.56619636947</v>
      </c>
      <c r="E41" s="86"/>
      <c r="F41" s="86"/>
      <c r="G41" s="86"/>
      <c r="H41" s="86"/>
      <c r="I41" s="86"/>
      <c r="J41" s="86"/>
      <c r="K41" s="116"/>
    </row>
    <row r="42" spans="2:11" ht="16.5" thickTop="1" thickBot="1" x14ac:dyDescent="0.3">
      <c r="B42" s="87"/>
      <c r="C42" s="88" t="s">
        <v>53</v>
      </c>
      <c r="D42" s="75" t="s">
        <v>84</v>
      </c>
      <c r="E42" s="86"/>
      <c r="F42" s="75" t="s">
        <v>84</v>
      </c>
      <c r="G42" s="75" t="s">
        <v>84</v>
      </c>
      <c r="H42" s="86"/>
      <c r="I42" s="86"/>
      <c r="J42" s="86"/>
      <c r="K42" s="116"/>
    </row>
    <row r="43" spans="2:11" ht="16.5" thickTop="1" thickBot="1" x14ac:dyDescent="0.3">
      <c r="B43" s="87"/>
      <c r="C43" s="88" t="s">
        <v>101</v>
      </c>
      <c r="D43" s="75"/>
      <c r="E43" s="86"/>
      <c r="F43" s="75"/>
      <c r="G43" s="75"/>
      <c r="H43" s="86"/>
      <c r="I43" s="86"/>
      <c r="J43" s="86"/>
      <c r="K43" s="116"/>
    </row>
    <row r="44" spans="2:11" ht="16.5" thickTop="1" thickBot="1" x14ac:dyDescent="0.3">
      <c r="B44" s="87"/>
      <c r="C44" s="88" t="s">
        <v>85</v>
      </c>
      <c r="D44" s="75" t="s">
        <v>84</v>
      </c>
      <c r="E44" s="86"/>
      <c r="F44" s="75" t="s">
        <v>84</v>
      </c>
      <c r="G44" s="75" t="s">
        <v>84</v>
      </c>
      <c r="H44" s="86"/>
      <c r="I44" s="86"/>
      <c r="J44" s="86"/>
      <c r="K44" s="116"/>
    </row>
    <row r="45" spans="2:11" ht="16.5" thickTop="1" thickBot="1" x14ac:dyDescent="0.3">
      <c r="B45" s="87"/>
      <c r="C45" s="88" t="s">
        <v>86</v>
      </c>
      <c r="D45" s="75" t="s">
        <v>84</v>
      </c>
      <c r="E45" s="86"/>
      <c r="F45" s="75" t="s">
        <v>84</v>
      </c>
      <c r="G45" s="86"/>
      <c r="H45" s="86"/>
      <c r="I45" s="75" t="s">
        <v>84</v>
      </c>
      <c r="J45" s="86"/>
      <c r="K45" s="116"/>
    </row>
    <row r="46" spans="2:11" ht="16.5" thickTop="1" thickBot="1" x14ac:dyDescent="0.3">
      <c r="B46" s="87"/>
      <c r="C46" s="91" t="s">
        <v>71</v>
      </c>
      <c r="D46" s="75" t="s">
        <v>84</v>
      </c>
      <c r="E46" s="86"/>
      <c r="F46" s="75" t="s">
        <v>84</v>
      </c>
      <c r="G46" s="75" t="s">
        <v>84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87</v>
      </c>
      <c r="D47" s="75" t="s">
        <v>84</v>
      </c>
      <c r="E47" s="86"/>
      <c r="F47" s="75" t="s">
        <v>84</v>
      </c>
      <c r="G47" s="75" t="s">
        <v>84</v>
      </c>
      <c r="H47" s="86"/>
      <c r="I47" s="86"/>
      <c r="J47" s="86"/>
      <c r="K47" s="116"/>
    </row>
    <row r="48" spans="2:11" ht="16.5" thickTop="1" thickBot="1" x14ac:dyDescent="0.3">
      <c r="B48" s="87"/>
      <c r="C48" s="91" t="s">
        <v>88</v>
      </c>
      <c r="D48" s="75" t="s">
        <v>84</v>
      </c>
      <c r="E48" s="86"/>
      <c r="F48" s="75" t="s">
        <v>84</v>
      </c>
      <c r="G48" s="75" t="s">
        <v>84</v>
      </c>
      <c r="H48" s="86"/>
      <c r="I48" s="86"/>
      <c r="J48" s="86"/>
      <c r="K48" s="116"/>
    </row>
    <row r="49" spans="2:11" ht="16.5" thickTop="1" thickBot="1" x14ac:dyDescent="0.3">
      <c r="B49" s="87"/>
      <c r="C49" s="88" t="s">
        <v>89</v>
      </c>
      <c r="D49" s="75" t="s">
        <v>84</v>
      </c>
      <c r="E49" s="86"/>
      <c r="F49" s="86"/>
      <c r="G49" s="86"/>
      <c r="H49" s="86"/>
      <c r="I49" s="75" t="s">
        <v>84</v>
      </c>
      <c r="J49" s="75" t="s">
        <v>84</v>
      </c>
      <c r="K49" s="75" t="s">
        <v>84</v>
      </c>
    </row>
    <row r="50" spans="2:11" ht="16.5" thickTop="1" thickBot="1" x14ac:dyDescent="0.3">
      <c r="B50" s="87"/>
      <c r="C50" s="84" t="s">
        <v>54</v>
      </c>
      <c r="D50" s="89"/>
      <c r="E50" s="86"/>
      <c r="F50" s="86"/>
      <c r="G50" s="86"/>
      <c r="H50" s="86"/>
      <c r="I50" s="86"/>
      <c r="J50" s="86"/>
      <c r="K50" s="116"/>
    </row>
    <row r="51" spans="2:11" ht="16.5" thickTop="1" thickBot="1" x14ac:dyDescent="0.3">
      <c r="B51" s="87"/>
      <c r="C51" s="88" t="s">
        <v>55</v>
      </c>
      <c r="D51" s="117">
        <v>114512.56619636947</v>
      </c>
      <c r="E51" s="129"/>
      <c r="F51" s="129"/>
      <c r="G51" s="129"/>
      <c r="H51" s="129"/>
      <c r="I51" s="129"/>
      <c r="J51" s="117">
        <v>114512.56619636947</v>
      </c>
      <c r="K51" s="116"/>
    </row>
    <row r="52" spans="2:11" ht="16.5" thickTop="1" thickBot="1" x14ac:dyDescent="0.3">
      <c r="B52" s="92" t="s">
        <v>56</v>
      </c>
      <c r="C52" s="93" t="s">
        <v>57</v>
      </c>
      <c r="D52" s="100">
        <f>SUM(D53:D65)</f>
        <v>2751301.1320286114</v>
      </c>
      <c r="E52" s="129"/>
      <c r="F52" s="129"/>
      <c r="G52" s="129"/>
      <c r="H52" s="129"/>
      <c r="I52" s="129"/>
      <c r="J52" s="129"/>
      <c r="K52" s="116"/>
    </row>
    <row r="53" spans="2:11" ht="16.5" thickTop="1" thickBot="1" x14ac:dyDescent="0.3">
      <c r="B53" s="94"/>
      <c r="C53" s="95" t="s">
        <v>48</v>
      </c>
      <c r="D53" s="127">
        <f>SUM(F53:H53)</f>
        <v>1936344.9096498024</v>
      </c>
      <c r="E53" s="129"/>
      <c r="F53" s="117">
        <v>1929502.8956790804</v>
      </c>
      <c r="G53" s="117">
        <v>5110.9020022259892</v>
      </c>
      <c r="H53" s="117">
        <v>1731.1119684958994</v>
      </c>
      <c r="I53" s="129"/>
      <c r="J53" s="129"/>
      <c r="K53" s="116"/>
    </row>
    <row r="54" spans="2:11" ht="16.5" thickTop="1" thickBot="1" x14ac:dyDescent="0.3">
      <c r="B54" s="94"/>
      <c r="C54" s="95" t="s">
        <v>58</v>
      </c>
      <c r="D54" s="127">
        <f>SUM(F54:H54)</f>
        <v>408014.49803549261</v>
      </c>
      <c r="E54" s="129"/>
      <c r="F54" s="117">
        <v>406704.19874261995</v>
      </c>
      <c r="G54" s="117">
        <v>963.49854995709029</v>
      </c>
      <c r="H54" s="117">
        <v>346.80074291561363</v>
      </c>
      <c r="I54" s="129"/>
      <c r="J54" s="129"/>
      <c r="K54" s="116"/>
    </row>
    <row r="55" spans="2:11" ht="16.5" thickTop="1" thickBot="1" x14ac:dyDescent="0.3">
      <c r="B55" s="94"/>
      <c r="C55" s="95" t="s">
        <v>59</v>
      </c>
      <c r="D55" s="117"/>
      <c r="E55" s="129"/>
      <c r="F55" s="129"/>
      <c r="G55" s="117">
        <v>0</v>
      </c>
      <c r="H55" s="117">
        <v>0</v>
      </c>
      <c r="I55" s="129"/>
      <c r="J55" s="129"/>
      <c r="K55" s="116"/>
    </row>
    <row r="56" spans="2:11" ht="16.5" thickTop="1" thickBot="1" x14ac:dyDescent="0.3">
      <c r="B56" s="94"/>
      <c r="C56" s="95" t="s">
        <v>60</v>
      </c>
      <c r="D56" s="117"/>
      <c r="E56" s="129"/>
      <c r="F56" s="129"/>
      <c r="G56" s="117">
        <v>0</v>
      </c>
      <c r="H56" s="117">
        <v>0</v>
      </c>
      <c r="I56" s="129"/>
      <c r="J56" s="129"/>
      <c r="K56" s="116"/>
    </row>
    <row r="57" spans="2:11" ht="16.5" thickTop="1" thickBot="1" x14ac:dyDescent="0.3">
      <c r="B57" s="94"/>
      <c r="C57" s="93" t="s">
        <v>90</v>
      </c>
      <c r="D57" s="128"/>
      <c r="E57" s="129"/>
      <c r="F57" s="129"/>
      <c r="G57" s="129"/>
      <c r="H57" s="129"/>
      <c r="I57" s="129"/>
      <c r="J57" s="129"/>
      <c r="K57" s="116"/>
    </row>
    <row r="58" spans="2:11" ht="16.5" thickTop="1" thickBot="1" x14ac:dyDescent="0.3">
      <c r="B58" s="94"/>
      <c r="C58" s="95" t="s">
        <v>58</v>
      </c>
      <c r="D58" s="127">
        <f>SUM(F58:H58)</f>
        <v>86901.866401865947</v>
      </c>
      <c r="E58" s="129"/>
      <c r="F58" s="127">
        <v>86610.276908218759</v>
      </c>
      <c r="G58" s="127">
        <v>217.81383862802448</v>
      </c>
      <c r="H58" s="127">
        <v>73.775655019169591</v>
      </c>
      <c r="I58" s="129"/>
      <c r="J58" s="129"/>
      <c r="K58" s="116"/>
    </row>
    <row r="59" spans="2:11" ht="16.5" thickTop="1" thickBot="1" x14ac:dyDescent="0.3">
      <c r="B59" s="94"/>
      <c r="C59" s="95" t="s">
        <v>45</v>
      </c>
      <c r="D59" s="117">
        <v>0</v>
      </c>
      <c r="E59" s="129"/>
      <c r="F59" s="127">
        <v>0</v>
      </c>
      <c r="G59" s="127">
        <v>0</v>
      </c>
      <c r="H59" s="127">
        <v>0</v>
      </c>
      <c r="I59" s="129"/>
      <c r="J59" s="129"/>
      <c r="K59" s="116"/>
    </row>
    <row r="60" spans="2:11" ht="16.5" thickTop="1" thickBot="1" x14ac:dyDescent="0.3">
      <c r="B60" s="94"/>
      <c r="C60" s="93" t="s">
        <v>91</v>
      </c>
      <c r="D60" s="128"/>
      <c r="E60" s="129"/>
      <c r="F60" s="130"/>
      <c r="G60" s="130"/>
      <c r="H60" s="130"/>
      <c r="I60" s="130"/>
      <c r="J60" s="129"/>
      <c r="K60" s="116"/>
    </row>
    <row r="61" spans="2:11" ht="16.5" thickTop="1" thickBot="1" x14ac:dyDescent="0.3">
      <c r="B61" s="94"/>
      <c r="C61" s="95" t="s">
        <v>74</v>
      </c>
      <c r="D61" s="127"/>
      <c r="E61" s="129"/>
      <c r="F61" s="127">
        <v>0</v>
      </c>
      <c r="G61" s="127">
        <v>0</v>
      </c>
      <c r="H61" s="127">
        <v>0</v>
      </c>
      <c r="I61" s="129"/>
      <c r="J61" s="130"/>
      <c r="K61" s="116"/>
    </row>
    <row r="62" spans="2:11" ht="16.5" thickTop="1" thickBot="1" x14ac:dyDescent="0.3">
      <c r="B62" s="94"/>
      <c r="C62" s="95" t="s">
        <v>92</v>
      </c>
      <c r="D62" s="127">
        <f>SUM(F62:H62)</f>
        <v>3.062106019120046</v>
      </c>
      <c r="E62" s="129"/>
      <c r="F62" s="127">
        <v>3.0569601087152996</v>
      </c>
      <c r="G62" s="127">
        <v>3.8439330734251335E-3</v>
      </c>
      <c r="H62" s="127">
        <v>1.3019773313214164E-3</v>
      </c>
      <c r="I62" s="129"/>
      <c r="J62" s="130"/>
      <c r="K62" s="116"/>
    </row>
    <row r="63" spans="2:11" ht="16.5" thickTop="1" thickBot="1" x14ac:dyDescent="0.3">
      <c r="B63" s="94"/>
      <c r="C63" s="95" t="s">
        <v>93</v>
      </c>
      <c r="D63" s="127">
        <v>0</v>
      </c>
      <c r="E63" s="129"/>
      <c r="F63" s="127">
        <v>0</v>
      </c>
      <c r="G63" s="127">
        <v>0</v>
      </c>
      <c r="H63" s="127">
        <v>0</v>
      </c>
      <c r="I63" s="129"/>
      <c r="J63" s="130"/>
      <c r="K63" s="116"/>
    </row>
    <row r="64" spans="2:11" ht="16.5" thickTop="1" thickBot="1" x14ac:dyDescent="0.3">
      <c r="B64" s="94"/>
      <c r="C64" s="93" t="s">
        <v>94</v>
      </c>
      <c r="D64" s="128"/>
      <c r="E64" s="129"/>
      <c r="F64" s="129"/>
      <c r="G64" s="129"/>
      <c r="H64" s="129"/>
      <c r="I64" s="129"/>
      <c r="J64" s="130"/>
      <c r="K64" s="116"/>
    </row>
    <row r="65" spans="2:11" ht="16.5" thickTop="1" thickBot="1" x14ac:dyDescent="0.3">
      <c r="B65" s="94"/>
      <c r="C65" s="95" t="s">
        <v>95</v>
      </c>
      <c r="D65" s="127">
        <f>SUM(F65:H65)</f>
        <v>320036.79583543143</v>
      </c>
      <c r="E65" s="129"/>
      <c r="F65" s="127">
        <v>318930.56218609359</v>
      </c>
      <c r="G65" s="127">
        <v>826.10480160436816</v>
      </c>
      <c r="H65" s="127">
        <v>280.12884773351425</v>
      </c>
      <c r="I65" s="129"/>
      <c r="J65" s="130"/>
      <c r="K65" s="116"/>
    </row>
    <row r="66" spans="2:11" ht="16.5" thickTop="1" thickBot="1" x14ac:dyDescent="0.3">
      <c r="B66" s="83" t="s">
        <v>61</v>
      </c>
      <c r="C66" s="84" t="s">
        <v>62</v>
      </c>
      <c r="D66" s="100">
        <f>SUM(D67:D70)</f>
        <v>125764.07663837374</v>
      </c>
      <c r="E66" s="129"/>
      <c r="F66" s="129"/>
      <c r="G66" s="129"/>
      <c r="H66" s="129"/>
      <c r="I66" s="129"/>
      <c r="J66" s="130"/>
      <c r="K66" s="116"/>
    </row>
    <row r="67" spans="2:11" ht="16.5" thickTop="1" thickBot="1" x14ac:dyDescent="0.3">
      <c r="B67" s="87"/>
      <c r="C67" s="88" t="s">
        <v>100</v>
      </c>
      <c r="D67" s="117">
        <f>SUM(G67)</f>
        <v>85764.076638373735</v>
      </c>
      <c r="E67" s="129"/>
      <c r="F67" s="129"/>
      <c r="G67" s="117">
        <v>85764.076638373735</v>
      </c>
      <c r="H67" s="130"/>
      <c r="I67" s="130"/>
      <c r="J67" s="130"/>
      <c r="K67" s="116"/>
    </row>
    <row r="68" spans="2:11" ht="16.5" thickTop="1" thickBot="1" x14ac:dyDescent="0.3">
      <c r="B68" s="87"/>
      <c r="C68" s="88" t="s">
        <v>63</v>
      </c>
      <c r="D68" s="127"/>
      <c r="E68" s="129"/>
      <c r="F68" s="127">
        <v>0</v>
      </c>
      <c r="G68" s="127">
        <v>0</v>
      </c>
      <c r="H68" s="127">
        <v>0</v>
      </c>
      <c r="I68" s="129"/>
      <c r="J68" s="130"/>
      <c r="K68" s="116"/>
    </row>
    <row r="69" spans="2:11" ht="16.5" thickTop="1" thickBot="1" x14ac:dyDescent="0.3">
      <c r="B69" s="87"/>
      <c r="C69" s="84" t="s">
        <v>64</v>
      </c>
      <c r="D69" s="128"/>
      <c r="E69" s="129"/>
      <c r="F69" s="129"/>
      <c r="G69" s="129"/>
      <c r="H69" s="129"/>
      <c r="I69" s="129"/>
      <c r="J69" s="130"/>
      <c r="K69" s="118"/>
    </row>
    <row r="70" spans="2:11" ht="16.5" thickTop="1" thickBot="1" x14ac:dyDescent="0.3">
      <c r="B70" s="87"/>
      <c r="C70" s="88" t="s">
        <v>65</v>
      </c>
      <c r="D70" s="127">
        <f>SUM(G70:H70)</f>
        <v>40000</v>
      </c>
      <c r="E70" s="129">
        <v>0</v>
      </c>
      <c r="F70" s="129"/>
      <c r="G70" s="117">
        <v>30000.000000000004</v>
      </c>
      <c r="H70" s="117">
        <v>9999.9999999999982</v>
      </c>
      <c r="I70" s="129"/>
      <c r="J70" s="130"/>
      <c r="K70" s="116"/>
    </row>
    <row r="71" spans="2:11" ht="16.5" thickTop="1" thickBot="1" x14ac:dyDescent="0.3">
      <c r="B71" s="92" t="s">
        <v>11</v>
      </c>
      <c r="C71" s="96" t="s">
        <v>66</v>
      </c>
      <c r="D71" s="100">
        <f>SUM(D72:D76)</f>
        <v>293729.10541692015</v>
      </c>
      <c r="E71" s="129"/>
      <c r="F71" s="129"/>
      <c r="G71" s="129"/>
      <c r="H71" s="129"/>
      <c r="I71" s="129"/>
      <c r="J71" s="129"/>
      <c r="K71" s="116"/>
    </row>
    <row r="72" spans="2:11" ht="16.5" thickTop="1" thickBot="1" x14ac:dyDescent="0.3">
      <c r="B72" s="94"/>
      <c r="C72" s="97" t="s">
        <v>96</v>
      </c>
      <c r="D72" s="127">
        <f>G72</f>
        <v>215880.50799000001</v>
      </c>
      <c r="E72" s="129"/>
      <c r="F72" s="129"/>
      <c r="G72" s="127">
        <v>215880.50799000001</v>
      </c>
      <c r="H72" s="129"/>
      <c r="I72" s="129"/>
      <c r="J72" s="130"/>
      <c r="K72" s="116"/>
    </row>
    <row r="73" spans="2:11" ht="16.5" thickTop="1" thickBot="1" x14ac:dyDescent="0.3">
      <c r="B73" s="94"/>
      <c r="C73" s="97" t="s">
        <v>97</v>
      </c>
      <c r="D73" s="127">
        <f>SUM(G73:H73)</f>
        <v>56249.893788034162</v>
      </c>
      <c r="E73" s="129"/>
      <c r="F73" s="129"/>
      <c r="G73" s="127">
        <v>46590.456799131658</v>
      </c>
      <c r="H73" s="127">
        <v>9659.436988902502</v>
      </c>
      <c r="I73" s="129"/>
      <c r="J73" s="130"/>
      <c r="K73" s="116"/>
    </row>
    <row r="74" spans="2:11" ht="16.5" thickTop="1" thickBot="1" x14ac:dyDescent="0.3">
      <c r="B74" s="94"/>
      <c r="C74" s="96" t="s">
        <v>67</v>
      </c>
      <c r="D74" s="128"/>
      <c r="E74" s="129"/>
      <c r="F74" s="129"/>
      <c r="G74" s="129"/>
      <c r="H74" s="129"/>
      <c r="I74" s="129"/>
      <c r="J74" s="129"/>
      <c r="K74" s="116"/>
    </row>
    <row r="75" spans="2:11" ht="16.5" thickTop="1" thickBot="1" x14ac:dyDescent="0.3">
      <c r="B75" s="94"/>
      <c r="C75" s="97" t="s">
        <v>98</v>
      </c>
      <c r="D75" s="127">
        <f>H75</f>
        <v>21598.703638885989</v>
      </c>
      <c r="E75" s="129"/>
      <c r="F75" s="129"/>
      <c r="G75" s="129"/>
      <c r="H75" s="127">
        <v>21598.703638885989</v>
      </c>
      <c r="I75" s="129"/>
      <c r="J75" s="130"/>
      <c r="K75" s="116"/>
    </row>
    <row r="76" spans="2:11" ht="16.5" thickTop="1" thickBot="1" x14ac:dyDescent="0.3">
      <c r="B76" s="119"/>
      <c r="C76" s="120" t="s">
        <v>99</v>
      </c>
      <c r="D76" s="127"/>
      <c r="E76" s="137"/>
      <c r="F76" s="127">
        <v>0</v>
      </c>
      <c r="G76" s="127">
        <v>0</v>
      </c>
      <c r="H76" s="127">
        <v>0</v>
      </c>
      <c r="I76" s="137"/>
      <c r="J76" s="137"/>
      <c r="K76" s="121"/>
    </row>
    <row r="77" spans="2:11" ht="15.75" thickBot="1" x14ac:dyDescent="0.3">
      <c r="D77" s="100"/>
      <c r="E77" s="100"/>
      <c r="F77" s="100"/>
      <c r="G77" s="100"/>
      <c r="H77" s="100"/>
      <c r="I77" s="100"/>
      <c r="J77" s="100"/>
    </row>
    <row r="78" spans="2:11" ht="15.75" thickBot="1" x14ac:dyDescent="0.3">
      <c r="B78" s="98" t="s">
        <v>68</v>
      </c>
      <c r="C78" s="99"/>
      <c r="D78" s="122">
        <f>SUM(D15, D21, D29, D37, D41, D52, D66, D71)</f>
        <v>6217103.2103429576</v>
      </c>
      <c r="E78" s="86"/>
      <c r="F78" s="124">
        <f>SUM(F15:F76)</f>
        <v>5476526.5366097633</v>
      </c>
      <c r="G78" s="124">
        <f>SUM(G15:G76)</f>
        <v>557411.55001993442</v>
      </c>
      <c r="H78" s="124">
        <f>SUM(H15:H76)</f>
        <v>58757.989753502246</v>
      </c>
      <c r="I78" s="124"/>
      <c r="J78" s="124">
        <f>SUM(J15:J76)</f>
        <v>114512.56619636947</v>
      </c>
      <c r="K78" s="131">
        <f>SUM(K15:K76)</f>
        <v>9894.5677633882606</v>
      </c>
    </row>
    <row r="79" spans="2:11" x14ac:dyDescent="0.25">
      <c r="J79" s="125"/>
      <c r="K79" s="125"/>
    </row>
  </sheetData>
  <mergeCells count="1">
    <mergeCell ref="B13:K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B49" workbookViewId="0">
      <selection activeCell="C6" sqref="C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105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2" t="s">
        <v>72</v>
      </c>
      <c r="C12" s="153"/>
      <c r="D12" s="153"/>
      <c r="E12" s="153"/>
      <c r="F12" s="153"/>
      <c r="G12" s="153"/>
      <c r="H12" s="153"/>
      <c r="I12" s="153"/>
      <c r="J12" s="153"/>
      <c r="K12" s="154"/>
    </row>
    <row r="13" spans="2:11" x14ac:dyDescent="0.25">
      <c r="B13" s="79"/>
      <c r="C13" s="80"/>
      <c r="D13" s="81" t="s">
        <v>77</v>
      </c>
      <c r="E13" s="113"/>
      <c r="F13" s="82" t="s">
        <v>78</v>
      </c>
      <c r="G13" s="82" t="s">
        <v>79</v>
      </c>
      <c r="H13" s="82" t="s">
        <v>80</v>
      </c>
      <c r="I13" s="82" t="s">
        <v>81</v>
      </c>
      <c r="J13" s="82" t="s">
        <v>82</v>
      </c>
      <c r="K13" s="114" t="s">
        <v>83</v>
      </c>
    </row>
    <row r="14" spans="2:11" ht="15.75" thickBot="1" x14ac:dyDescent="0.3">
      <c r="B14" s="83" t="s">
        <v>39</v>
      </c>
      <c r="C14" s="84" t="s">
        <v>40</v>
      </c>
      <c r="D14" s="100">
        <f>SUM(D15:D19)</f>
        <v>160125.13444002162</v>
      </c>
      <c r="E14" s="136"/>
      <c r="F14" s="130"/>
      <c r="G14" s="130"/>
      <c r="H14" s="130"/>
      <c r="I14" s="130"/>
      <c r="J14" s="129"/>
      <c r="K14" s="134"/>
    </row>
    <row r="15" spans="2:11" ht="16.5" thickTop="1" thickBot="1" x14ac:dyDescent="0.3">
      <c r="B15" s="87"/>
      <c r="C15" s="88" t="s">
        <v>41</v>
      </c>
      <c r="D15" s="127">
        <f>SUM(F15:H15)</f>
        <v>36888.834077865329</v>
      </c>
      <c r="E15" s="129"/>
      <c r="F15" s="138">
        <v>36709.427368083459</v>
      </c>
      <c r="G15" s="138">
        <v>24.678891623538433</v>
      </c>
      <c r="H15" s="138">
        <v>154.72781815833218</v>
      </c>
      <c r="I15" s="129"/>
      <c r="J15" s="129"/>
      <c r="K15" s="134"/>
    </row>
    <row r="16" spans="2:11" ht="16.5" thickTop="1" thickBot="1" x14ac:dyDescent="0.3">
      <c r="B16" s="87"/>
      <c r="C16" s="88" t="s">
        <v>42</v>
      </c>
      <c r="D16" s="127">
        <f>SUM(F16:H16)</f>
        <v>66440.772659402704</v>
      </c>
      <c r="E16" s="129"/>
      <c r="F16" s="138">
        <v>66375.673922247719</v>
      </c>
      <c r="G16" s="138">
        <v>26.289874620279178</v>
      </c>
      <c r="H16" s="138">
        <v>38.80886253469783</v>
      </c>
      <c r="I16" s="129"/>
      <c r="J16" s="129"/>
      <c r="K16" s="134"/>
    </row>
    <row r="17" spans="2:14" ht="16.5" thickTop="1" thickBot="1" x14ac:dyDescent="0.3">
      <c r="B17" s="87"/>
      <c r="C17" s="88" t="s">
        <v>43</v>
      </c>
      <c r="D17" s="127">
        <f>SUM(F17:H17)</f>
        <v>10427.375224809064</v>
      </c>
      <c r="E17" s="129"/>
      <c r="F17" s="138">
        <v>10386.31152886294</v>
      </c>
      <c r="G17" s="138">
        <v>10.389609817693955</v>
      </c>
      <c r="H17" s="138">
        <v>30.674086128429764</v>
      </c>
      <c r="I17" s="129"/>
      <c r="J17" s="129"/>
      <c r="K17" s="134"/>
    </row>
    <row r="18" spans="2:14" ht="16.5" thickTop="1" thickBot="1" x14ac:dyDescent="0.3">
      <c r="B18" s="87"/>
      <c r="C18" s="88" t="s">
        <v>69</v>
      </c>
      <c r="D18" s="127">
        <f>SUM(F18:H18)</f>
        <v>44973.196592703745</v>
      </c>
      <c r="E18" s="129"/>
      <c r="F18" s="138">
        <v>44822.294061318295</v>
      </c>
      <c r="G18" s="138">
        <v>38.180158543307904</v>
      </c>
      <c r="H18" s="138">
        <v>112.72237284214714</v>
      </c>
      <c r="I18" s="129"/>
      <c r="J18" s="129"/>
      <c r="K18" s="134"/>
    </row>
    <row r="19" spans="2:14" ht="16.5" thickTop="1" thickBot="1" x14ac:dyDescent="0.3">
      <c r="B19" s="87"/>
      <c r="C19" s="88" t="s">
        <v>44</v>
      </c>
      <c r="D19" s="127">
        <f>SUM(F19:H19)</f>
        <v>1394.9558852407872</v>
      </c>
      <c r="E19" s="129"/>
      <c r="F19" s="138">
        <v>0</v>
      </c>
      <c r="G19" s="138">
        <v>474.87859923090627</v>
      </c>
      <c r="H19" s="138">
        <v>920.07728600988082</v>
      </c>
      <c r="I19" s="129"/>
      <c r="J19" s="129"/>
      <c r="K19" s="134"/>
    </row>
    <row r="20" spans="2:14" ht="16.5" thickTop="1" thickBot="1" x14ac:dyDescent="0.3">
      <c r="B20" s="87"/>
      <c r="C20" s="84" t="s">
        <v>46</v>
      </c>
      <c r="D20" s="100">
        <f>SUM(D21:D27)</f>
        <v>79711.385525084333</v>
      </c>
      <c r="E20" s="129"/>
      <c r="F20" s="130"/>
      <c r="G20" s="130"/>
      <c r="H20" s="130"/>
      <c r="I20" s="129"/>
      <c r="J20" s="129"/>
      <c r="K20" s="134"/>
    </row>
    <row r="21" spans="2:14" ht="16.5" thickTop="1" thickBot="1" x14ac:dyDescent="0.3">
      <c r="B21" s="87"/>
      <c r="C21" s="88" t="s">
        <v>41</v>
      </c>
      <c r="D21" s="127">
        <f>SUM(F21:H21)</f>
        <v>13863.752470409079</v>
      </c>
      <c r="E21" s="129"/>
      <c r="F21" s="117">
        <v>13796.326912564224</v>
      </c>
      <c r="G21" s="117">
        <v>9.2749487281325269</v>
      </c>
      <c r="H21" s="117">
        <v>58.150609116722649</v>
      </c>
      <c r="I21" s="129"/>
      <c r="J21" s="129"/>
      <c r="K21" s="134"/>
    </row>
    <row r="22" spans="2:14" ht="16.5" thickTop="1" thickBot="1" x14ac:dyDescent="0.3">
      <c r="B22" s="87"/>
      <c r="C22" s="88" t="s">
        <v>42</v>
      </c>
      <c r="D22" s="127">
        <f t="shared" ref="D22:D30" si="0">SUM(F22:H22)</f>
        <v>34815.589594358884</v>
      </c>
      <c r="E22" s="129"/>
      <c r="F22" s="117">
        <v>34781.47724398756</v>
      </c>
      <c r="G22" s="117">
        <v>13.776141496109744</v>
      </c>
      <c r="H22" s="117">
        <v>20.336208875209625</v>
      </c>
      <c r="I22" s="129"/>
      <c r="J22" s="129"/>
      <c r="K22" s="134"/>
    </row>
    <row r="23" spans="2:14" ht="16.5" thickTop="1" thickBot="1" x14ac:dyDescent="0.3">
      <c r="B23" s="87"/>
      <c r="C23" s="88" t="s">
        <v>43</v>
      </c>
      <c r="D23" s="127">
        <f>SUM(F23:H23)</f>
        <v>2648.3786883331704</v>
      </c>
      <c r="E23" s="129"/>
      <c r="F23" s="127">
        <v>2637.9491972231585</v>
      </c>
      <c r="G23" s="127">
        <v>2.6387869073524772</v>
      </c>
      <c r="H23" s="127">
        <v>7.7907042026596933</v>
      </c>
      <c r="I23" s="129"/>
      <c r="J23" s="129"/>
      <c r="K23" s="134"/>
    </row>
    <row r="24" spans="2:14" ht="16.5" thickTop="1" thickBot="1" x14ac:dyDescent="0.3">
      <c r="B24" s="87"/>
      <c r="C24" s="88" t="s">
        <v>69</v>
      </c>
      <c r="D24" s="127">
        <f>SUM(F24:H24)</f>
        <v>28057.930375819175</v>
      </c>
      <c r="E24" s="129"/>
      <c r="F24" s="127">
        <v>27963.785128428979</v>
      </c>
      <c r="G24" s="127">
        <v>23.819881869808352</v>
      </c>
      <c r="H24" s="127">
        <v>70.325365520386555</v>
      </c>
      <c r="I24" s="129"/>
      <c r="J24" s="129"/>
      <c r="K24" s="134"/>
      <c r="N24" s="78"/>
    </row>
    <row r="25" spans="2:14" ht="16.5" thickTop="1" thickBot="1" x14ac:dyDescent="0.3">
      <c r="B25" s="87"/>
      <c r="C25" s="88" t="s">
        <v>70</v>
      </c>
      <c r="D25" s="127" t="s">
        <v>84</v>
      </c>
      <c r="E25" s="129"/>
      <c r="F25" s="127"/>
      <c r="G25" s="127"/>
      <c r="H25" s="127"/>
      <c r="I25" s="129"/>
      <c r="J25" s="129"/>
      <c r="K25" s="134"/>
      <c r="N25" s="78"/>
    </row>
    <row r="26" spans="2:14" ht="16.5" thickTop="1" thickBot="1" x14ac:dyDescent="0.3">
      <c r="B26" s="87"/>
      <c r="C26" s="88" t="s">
        <v>45</v>
      </c>
      <c r="D26" s="127">
        <f>SUM(F26:H26)</f>
        <v>17.910195460757382</v>
      </c>
      <c r="E26" s="129"/>
      <c r="F26" s="127">
        <v>17.78349416462175</v>
      </c>
      <c r="G26" s="127">
        <v>4.025859615863997E-2</v>
      </c>
      <c r="H26" s="127">
        <v>8.6442699976993193E-2</v>
      </c>
      <c r="I26" s="129"/>
      <c r="J26" s="129"/>
      <c r="K26" s="134"/>
      <c r="N26" s="78"/>
    </row>
    <row r="27" spans="2:14" ht="16.5" thickTop="1" thickBot="1" x14ac:dyDescent="0.3">
      <c r="B27" s="87"/>
      <c r="C27" s="88" t="s">
        <v>44</v>
      </c>
      <c r="D27" s="127">
        <f>SUM(F27:H27)</f>
        <v>307.82420070326759</v>
      </c>
      <c r="E27" s="129"/>
      <c r="F27" s="127">
        <v>0</v>
      </c>
      <c r="G27" s="127">
        <v>104.79121726068684</v>
      </c>
      <c r="H27" s="127">
        <v>203.03298344258079</v>
      </c>
      <c r="I27" s="129"/>
      <c r="J27" s="129"/>
      <c r="K27" s="134"/>
      <c r="N27" s="78"/>
    </row>
    <row r="28" spans="2:14" ht="16.5" thickTop="1" thickBot="1" x14ac:dyDescent="0.3">
      <c r="B28" s="87"/>
      <c r="C28" s="84" t="s">
        <v>47</v>
      </c>
      <c r="D28" s="100">
        <f>SUM(D29:D35)</f>
        <v>23086.895134993236</v>
      </c>
      <c r="E28" s="129"/>
      <c r="F28" s="130"/>
      <c r="G28" s="130"/>
      <c r="H28" s="130"/>
      <c r="I28" s="130"/>
      <c r="J28" s="129"/>
      <c r="K28" s="134"/>
      <c r="N28" s="78"/>
    </row>
    <row r="29" spans="2:14" ht="16.5" thickTop="1" thickBot="1" x14ac:dyDescent="0.3">
      <c r="B29" s="87"/>
      <c r="C29" s="88" t="s">
        <v>41</v>
      </c>
      <c r="D29" s="127">
        <f>SUM(F29:H29)</f>
        <v>22232.818053393235</v>
      </c>
      <c r="E29" s="129"/>
      <c r="F29" s="117">
        <v>22124.690029403137</v>
      </c>
      <c r="G29" s="117">
        <v>14.873912958793392</v>
      </c>
      <c r="H29" s="117">
        <v>93.254111031306962</v>
      </c>
      <c r="I29" s="129"/>
      <c r="J29" s="129"/>
      <c r="K29" s="134"/>
      <c r="N29" s="78"/>
    </row>
    <row r="30" spans="2:14" ht="16.5" thickTop="1" thickBot="1" x14ac:dyDescent="0.3">
      <c r="B30" s="87"/>
      <c r="C30" s="88" t="s">
        <v>42</v>
      </c>
      <c r="D30" s="127">
        <f t="shared" si="0"/>
        <v>854.07708160000004</v>
      </c>
      <c r="E30" s="129"/>
      <c r="F30" s="117">
        <v>853.24025600000004</v>
      </c>
      <c r="G30" s="117">
        <v>0.33794879999999999</v>
      </c>
      <c r="H30" s="117">
        <v>0.49887680000000006</v>
      </c>
      <c r="I30" s="129"/>
      <c r="J30" s="129"/>
      <c r="K30" s="134"/>
    </row>
    <row r="31" spans="2:14" ht="16.5" thickTop="1" thickBot="1" x14ac:dyDescent="0.3">
      <c r="B31" s="87"/>
      <c r="C31" s="88" t="s">
        <v>43</v>
      </c>
      <c r="D31" s="127">
        <f>SUM(F31:H31)</f>
        <v>0</v>
      </c>
      <c r="E31" s="129"/>
      <c r="F31" s="127">
        <v>0</v>
      </c>
      <c r="G31" s="127">
        <v>0</v>
      </c>
      <c r="H31" s="127">
        <v>0</v>
      </c>
      <c r="I31" s="129"/>
      <c r="J31" s="129"/>
      <c r="K31" s="134"/>
    </row>
    <row r="32" spans="2:14" ht="16.5" thickTop="1" thickBot="1" x14ac:dyDescent="0.3">
      <c r="B32" s="87"/>
      <c r="C32" s="88" t="s">
        <v>69</v>
      </c>
      <c r="D32" s="127">
        <f>SUM(F32:H32)</f>
        <v>0</v>
      </c>
      <c r="E32" s="129"/>
      <c r="F32" s="127">
        <v>0</v>
      </c>
      <c r="G32" s="127">
        <v>0</v>
      </c>
      <c r="H32" s="127">
        <v>0</v>
      </c>
      <c r="I32" s="129"/>
      <c r="J32" s="129"/>
      <c r="K32" s="134"/>
    </row>
    <row r="33" spans="2:11" ht="16.5" thickTop="1" thickBot="1" x14ac:dyDescent="0.3">
      <c r="B33" s="87"/>
      <c r="C33" s="88" t="s">
        <v>70</v>
      </c>
      <c r="D33" s="127">
        <f>SUM(F33:H33)</f>
        <v>0</v>
      </c>
      <c r="E33" s="129"/>
      <c r="F33" s="127">
        <v>0</v>
      </c>
      <c r="G33" s="127">
        <v>0</v>
      </c>
      <c r="H33" s="127">
        <v>0</v>
      </c>
      <c r="I33" s="129"/>
      <c r="J33" s="129"/>
      <c r="K33" s="134"/>
    </row>
    <row r="34" spans="2:11" ht="16.5" thickTop="1" thickBot="1" x14ac:dyDescent="0.3">
      <c r="B34" s="87"/>
      <c r="C34" s="88" t="s">
        <v>45</v>
      </c>
      <c r="D34" s="127">
        <f>SUM(F34:H34)</f>
        <v>0</v>
      </c>
      <c r="E34" s="129"/>
      <c r="F34" s="127">
        <v>0</v>
      </c>
      <c r="G34" s="127">
        <v>0</v>
      </c>
      <c r="H34" s="127">
        <v>0</v>
      </c>
      <c r="I34" s="129"/>
      <c r="J34" s="129"/>
      <c r="K34" s="134"/>
    </row>
    <row r="35" spans="2:11" ht="16.5" thickTop="1" thickBot="1" x14ac:dyDescent="0.3">
      <c r="B35" s="87"/>
      <c r="C35" s="88" t="s">
        <v>44</v>
      </c>
      <c r="D35" s="127">
        <f>SUM(F35:H35)</f>
        <v>0</v>
      </c>
      <c r="E35" s="129"/>
      <c r="F35" s="127"/>
      <c r="G35" s="127">
        <v>0</v>
      </c>
      <c r="H35" s="127">
        <v>0</v>
      </c>
      <c r="I35" s="129"/>
      <c r="J35" s="129"/>
      <c r="K35" s="134"/>
    </row>
    <row r="36" spans="2:11" ht="16.5" thickTop="1" thickBot="1" x14ac:dyDescent="0.3">
      <c r="B36" s="87"/>
      <c r="C36" s="84" t="s">
        <v>49</v>
      </c>
      <c r="D36" s="100">
        <f>SUM(D37:D39)</f>
        <v>19601.054949711441</v>
      </c>
      <c r="E36" s="129"/>
      <c r="F36" s="129"/>
      <c r="G36" s="129"/>
      <c r="H36" s="129"/>
      <c r="I36" s="129"/>
      <c r="J36" s="129"/>
      <c r="K36" s="134"/>
    </row>
    <row r="37" spans="2:11" ht="16.5" thickTop="1" thickBot="1" x14ac:dyDescent="0.3">
      <c r="B37" s="87"/>
      <c r="C37" s="88" t="s">
        <v>50</v>
      </c>
      <c r="D37" s="127">
        <f>SUM(F37:H37)</f>
        <v>4247.7505478170569</v>
      </c>
      <c r="E37" s="129"/>
      <c r="F37" s="117">
        <v>4227.0918588449576</v>
      </c>
      <c r="G37" s="117">
        <v>2.8417752426690259</v>
      </c>
      <c r="H37" s="117">
        <v>17.816913729430258</v>
      </c>
      <c r="I37" s="129"/>
      <c r="J37" s="129"/>
      <c r="K37" s="134"/>
    </row>
    <row r="38" spans="2:11" ht="16.5" thickTop="1" thickBot="1" x14ac:dyDescent="0.3">
      <c r="B38" s="87"/>
      <c r="C38" s="88" t="s">
        <v>51</v>
      </c>
      <c r="D38" s="127">
        <f>G38</f>
        <v>14376.317210236299</v>
      </c>
      <c r="E38" s="129"/>
      <c r="F38" s="129"/>
      <c r="G38" s="117">
        <v>14376.317210236299</v>
      </c>
      <c r="H38" s="129"/>
      <c r="I38" s="129"/>
      <c r="J38" s="129"/>
      <c r="K38" s="134"/>
    </row>
    <row r="39" spans="2:11" ht="16.5" thickTop="1" thickBot="1" x14ac:dyDescent="0.3">
      <c r="B39" s="87"/>
      <c r="C39" s="88" t="s">
        <v>52</v>
      </c>
      <c r="D39" s="117">
        <f>K39</f>
        <v>976.98719165808461</v>
      </c>
      <c r="E39" s="129"/>
      <c r="F39" s="129"/>
      <c r="G39" s="129"/>
      <c r="H39" s="129"/>
      <c r="I39" s="129"/>
      <c r="J39" s="129"/>
      <c r="K39" s="117">
        <v>976.98719165808461</v>
      </c>
    </row>
    <row r="40" spans="2:11" ht="16.5" thickTop="1" thickBot="1" x14ac:dyDescent="0.3">
      <c r="B40" s="87"/>
      <c r="C40" s="84" t="s">
        <v>10</v>
      </c>
      <c r="D40" s="100">
        <f>SUM(D41:D50)</f>
        <v>12714.053270387369</v>
      </c>
      <c r="E40" s="129"/>
      <c r="F40" s="129"/>
      <c r="G40" s="129"/>
      <c r="H40" s="129"/>
      <c r="I40" s="129"/>
      <c r="J40" s="129"/>
      <c r="K40" s="134"/>
    </row>
    <row r="41" spans="2:11" ht="16.5" thickTop="1" thickBot="1" x14ac:dyDescent="0.3">
      <c r="B41" s="87"/>
      <c r="C41" s="88" t="s">
        <v>53</v>
      </c>
      <c r="D41" s="117" t="s">
        <v>84</v>
      </c>
      <c r="E41" s="129"/>
      <c r="F41" s="117" t="s">
        <v>84</v>
      </c>
      <c r="G41" s="117" t="s">
        <v>84</v>
      </c>
      <c r="H41" s="129"/>
      <c r="I41" s="129"/>
      <c r="J41" s="129"/>
      <c r="K41" s="134"/>
    </row>
    <row r="42" spans="2:11" ht="16.5" thickTop="1" thickBot="1" x14ac:dyDescent="0.3">
      <c r="B42" s="87"/>
      <c r="C42" s="88" t="s">
        <v>101</v>
      </c>
      <c r="D42" s="117" t="s">
        <v>84</v>
      </c>
      <c r="E42" s="129"/>
      <c r="F42" s="117"/>
      <c r="G42" s="117"/>
      <c r="H42" s="129"/>
      <c r="I42" s="129"/>
      <c r="J42" s="129"/>
      <c r="K42" s="134"/>
    </row>
    <row r="43" spans="2:11" ht="16.5" thickTop="1" thickBot="1" x14ac:dyDescent="0.3">
      <c r="B43" s="87"/>
      <c r="C43" s="88" t="s">
        <v>85</v>
      </c>
      <c r="D43" s="117" t="s">
        <v>84</v>
      </c>
      <c r="E43" s="129"/>
      <c r="F43" s="117" t="s">
        <v>84</v>
      </c>
      <c r="G43" s="117" t="s">
        <v>84</v>
      </c>
      <c r="H43" s="129"/>
      <c r="I43" s="129"/>
      <c r="J43" s="129"/>
      <c r="K43" s="134"/>
    </row>
    <row r="44" spans="2:11" ht="16.5" thickTop="1" thickBot="1" x14ac:dyDescent="0.3">
      <c r="B44" s="87"/>
      <c r="C44" s="88" t="s">
        <v>86</v>
      </c>
      <c r="D44" s="117" t="s">
        <v>84</v>
      </c>
      <c r="E44" s="129"/>
      <c r="F44" s="117" t="s">
        <v>84</v>
      </c>
      <c r="G44" s="129"/>
      <c r="H44" s="129"/>
      <c r="I44" s="117" t="s">
        <v>84</v>
      </c>
      <c r="J44" s="129"/>
      <c r="K44" s="134"/>
    </row>
    <row r="45" spans="2:11" ht="16.5" thickTop="1" thickBot="1" x14ac:dyDescent="0.3">
      <c r="B45" s="87"/>
      <c r="C45" s="91" t="s">
        <v>71</v>
      </c>
      <c r="D45" s="117" t="s">
        <v>84</v>
      </c>
      <c r="E45" s="129"/>
      <c r="F45" s="117" t="s">
        <v>84</v>
      </c>
      <c r="G45" s="117" t="s">
        <v>84</v>
      </c>
      <c r="H45" s="129"/>
      <c r="I45" s="129"/>
      <c r="J45" s="129"/>
      <c r="K45" s="134"/>
    </row>
    <row r="46" spans="2:11" ht="16.5" thickTop="1" thickBot="1" x14ac:dyDescent="0.3">
      <c r="B46" s="87"/>
      <c r="C46" s="91" t="s">
        <v>87</v>
      </c>
      <c r="D46" s="117" t="s">
        <v>84</v>
      </c>
      <c r="E46" s="129"/>
      <c r="F46" s="117" t="s">
        <v>84</v>
      </c>
      <c r="G46" s="117" t="s">
        <v>84</v>
      </c>
      <c r="H46" s="129"/>
      <c r="I46" s="129"/>
      <c r="J46" s="129"/>
      <c r="K46" s="134"/>
    </row>
    <row r="47" spans="2:11" ht="16.5" thickTop="1" thickBot="1" x14ac:dyDescent="0.3">
      <c r="B47" s="87"/>
      <c r="C47" s="91" t="s">
        <v>88</v>
      </c>
      <c r="D47" s="117" t="s">
        <v>84</v>
      </c>
      <c r="E47" s="129"/>
      <c r="F47" s="117" t="s">
        <v>84</v>
      </c>
      <c r="G47" s="117" t="s">
        <v>84</v>
      </c>
      <c r="H47" s="129"/>
      <c r="I47" s="129"/>
      <c r="J47" s="129"/>
      <c r="K47" s="134"/>
    </row>
    <row r="48" spans="2:11" ht="16.5" thickTop="1" thickBot="1" x14ac:dyDescent="0.3">
      <c r="B48" s="87"/>
      <c r="C48" s="88" t="s">
        <v>89</v>
      </c>
      <c r="D48" s="117" t="s">
        <v>84</v>
      </c>
      <c r="E48" s="129"/>
      <c r="F48" s="129"/>
      <c r="G48" s="129"/>
      <c r="H48" s="129"/>
      <c r="I48" s="117" t="s">
        <v>84</v>
      </c>
      <c r="J48" s="117" t="s">
        <v>84</v>
      </c>
      <c r="K48" s="117" t="s">
        <v>84</v>
      </c>
    </row>
    <row r="49" spans="2:11" ht="16.5" thickTop="1" thickBot="1" x14ac:dyDescent="0.3">
      <c r="B49" s="87"/>
      <c r="C49" s="84" t="s">
        <v>54</v>
      </c>
      <c r="D49" s="128"/>
      <c r="E49" s="129"/>
      <c r="F49" s="129"/>
      <c r="G49" s="129"/>
      <c r="H49" s="129"/>
      <c r="I49" s="129"/>
      <c r="J49" s="129"/>
      <c r="K49" s="134"/>
    </row>
    <row r="50" spans="2:11" ht="16.5" thickTop="1" thickBot="1" x14ac:dyDescent="0.3">
      <c r="B50" s="87"/>
      <c r="C50" s="88" t="s">
        <v>55</v>
      </c>
      <c r="D50" s="117">
        <f>J50</f>
        <v>12714.053270387369</v>
      </c>
      <c r="E50" s="129"/>
      <c r="F50" s="129"/>
      <c r="G50" s="129"/>
      <c r="H50" s="129"/>
      <c r="I50" s="129"/>
      <c r="J50" s="117">
        <v>12714.053270387369</v>
      </c>
      <c r="K50" s="134"/>
    </row>
    <row r="51" spans="2:11" ht="16.5" thickTop="1" thickBot="1" x14ac:dyDescent="0.3">
      <c r="B51" s="92" t="s">
        <v>56</v>
      </c>
      <c r="C51" s="93" t="s">
        <v>57</v>
      </c>
      <c r="D51" s="100">
        <f>SUM(D52:D64)</f>
        <v>212768.98185464094</v>
      </c>
      <c r="E51" s="129"/>
      <c r="F51" s="129"/>
      <c r="G51" s="129"/>
      <c r="H51" s="129"/>
      <c r="I51" s="129"/>
      <c r="J51" s="129"/>
      <c r="K51" s="134"/>
    </row>
    <row r="52" spans="2:11" ht="16.5" thickTop="1" thickBot="1" x14ac:dyDescent="0.3">
      <c r="B52" s="94"/>
      <c r="C52" s="95" t="s">
        <v>48</v>
      </c>
      <c r="D52" s="127">
        <f>SUM(F52:H52)</f>
        <v>151209.48868478026</v>
      </c>
      <c r="E52" s="129"/>
      <c r="F52" s="117">
        <v>150675.19470185853</v>
      </c>
      <c r="G52" s="117">
        <v>399.11116796561788</v>
      </c>
      <c r="H52" s="117">
        <v>135.18281495609639</v>
      </c>
      <c r="I52" s="129"/>
      <c r="J52" s="129"/>
      <c r="K52" s="134"/>
    </row>
    <row r="53" spans="2:11" ht="16.5" thickTop="1" thickBot="1" x14ac:dyDescent="0.3">
      <c r="B53" s="94"/>
      <c r="C53" s="95" t="s">
        <v>58</v>
      </c>
      <c r="D53" s="127">
        <f>SUM(F53:H53)</f>
        <v>28490.402690102834</v>
      </c>
      <c r="E53" s="129"/>
      <c r="F53" s="117">
        <v>28394.806330229563</v>
      </c>
      <c r="G53" s="117">
        <v>71.409329061961841</v>
      </c>
      <c r="H53" s="117">
        <v>24.187030811309661</v>
      </c>
      <c r="I53" s="129"/>
      <c r="J53" s="129"/>
      <c r="K53" s="134"/>
    </row>
    <row r="54" spans="2:11" ht="16.5" thickTop="1" thickBot="1" x14ac:dyDescent="0.3">
      <c r="B54" s="94"/>
      <c r="C54" s="95" t="s">
        <v>59</v>
      </c>
      <c r="D54" s="117" t="s">
        <v>84</v>
      </c>
      <c r="E54" s="129"/>
      <c r="F54" s="129"/>
      <c r="G54" s="117"/>
      <c r="H54" s="117"/>
      <c r="I54" s="129"/>
      <c r="J54" s="129"/>
      <c r="K54" s="134"/>
    </row>
    <row r="55" spans="2:11" ht="16.5" thickTop="1" thickBot="1" x14ac:dyDescent="0.3">
      <c r="B55" s="94"/>
      <c r="C55" s="95" t="s">
        <v>60</v>
      </c>
      <c r="D55" s="117" t="s">
        <v>84</v>
      </c>
      <c r="E55" s="129"/>
      <c r="F55" s="129"/>
      <c r="G55" s="117"/>
      <c r="H55" s="117"/>
      <c r="I55" s="129"/>
      <c r="J55" s="129"/>
      <c r="K55" s="134"/>
    </row>
    <row r="56" spans="2:11" ht="16.5" thickTop="1" thickBot="1" x14ac:dyDescent="0.3">
      <c r="B56" s="94"/>
      <c r="C56" s="93" t="s">
        <v>90</v>
      </c>
      <c r="D56" s="128"/>
      <c r="E56" s="129"/>
      <c r="F56" s="129"/>
      <c r="G56" s="129"/>
      <c r="H56" s="129"/>
      <c r="I56" s="129"/>
      <c r="J56" s="129"/>
      <c r="K56" s="134"/>
    </row>
    <row r="57" spans="2:11" ht="16.5" thickTop="1" thickBot="1" x14ac:dyDescent="0.3">
      <c r="B57" s="94"/>
      <c r="C57" s="95" t="s">
        <v>58</v>
      </c>
      <c r="D57" s="127">
        <f>SUM(F57:H57)</f>
        <v>0</v>
      </c>
      <c r="E57" s="129"/>
      <c r="F57" s="127">
        <v>0</v>
      </c>
      <c r="G57" s="127">
        <v>0</v>
      </c>
      <c r="H57" s="127">
        <v>0</v>
      </c>
      <c r="I57" s="129"/>
      <c r="J57" s="129"/>
      <c r="K57" s="134"/>
    </row>
    <row r="58" spans="2:11" ht="16.5" thickTop="1" thickBot="1" x14ac:dyDescent="0.3">
      <c r="B58" s="94"/>
      <c r="C58" s="95" t="s">
        <v>45</v>
      </c>
      <c r="D58" s="117">
        <f>SUM(F58:H58)</f>
        <v>0</v>
      </c>
      <c r="E58" s="129"/>
      <c r="F58" s="127">
        <v>0</v>
      </c>
      <c r="G58" s="127">
        <v>0</v>
      </c>
      <c r="H58" s="127">
        <v>0</v>
      </c>
      <c r="I58" s="129"/>
      <c r="J58" s="129"/>
      <c r="K58" s="134"/>
    </row>
    <row r="59" spans="2:11" ht="16.5" thickTop="1" thickBot="1" x14ac:dyDescent="0.3">
      <c r="B59" s="94"/>
      <c r="C59" s="93" t="s">
        <v>91</v>
      </c>
      <c r="D59" s="128"/>
      <c r="E59" s="129"/>
      <c r="F59" s="130"/>
      <c r="G59" s="130"/>
      <c r="H59" s="130"/>
      <c r="I59" s="130"/>
      <c r="J59" s="129"/>
      <c r="K59" s="134"/>
    </row>
    <row r="60" spans="2:11" ht="16.5" thickTop="1" thickBot="1" x14ac:dyDescent="0.3">
      <c r="B60" s="94"/>
      <c r="C60" s="95" t="s">
        <v>74</v>
      </c>
      <c r="D60" s="127" t="s">
        <v>84</v>
      </c>
      <c r="E60" s="129"/>
      <c r="F60" s="127"/>
      <c r="G60" s="127"/>
      <c r="H60" s="127"/>
      <c r="I60" s="129"/>
      <c r="J60" s="130"/>
      <c r="K60" s="134"/>
    </row>
    <row r="61" spans="2:11" ht="16.5" thickTop="1" thickBot="1" x14ac:dyDescent="0.3">
      <c r="B61" s="94"/>
      <c r="C61" s="95" t="s">
        <v>92</v>
      </c>
      <c r="D61" s="127" t="s">
        <v>84</v>
      </c>
      <c r="E61" s="129"/>
      <c r="F61" s="127">
        <v>0</v>
      </c>
      <c r="G61" s="127">
        <v>0</v>
      </c>
      <c r="H61" s="127">
        <v>0</v>
      </c>
      <c r="I61" s="129"/>
      <c r="J61" s="130"/>
      <c r="K61" s="134"/>
    </row>
    <row r="62" spans="2:11" ht="16.5" thickTop="1" thickBot="1" x14ac:dyDescent="0.3">
      <c r="B62" s="94"/>
      <c r="C62" s="95" t="s">
        <v>93</v>
      </c>
      <c r="D62" s="127">
        <f>SUM(F62:H62)</f>
        <v>0</v>
      </c>
      <c r="E62" s="129"/>
      <c r="F62" s="127">
        <v>0</v>
      </c>
      <c r="G62" s="127">
        <v>0</v>
      </c>
      <c r="H62" s="127">
        <v>0</v>
      </c>
      <c r="I62" s="129"/>
      <c r="J62" s="130"/>
      <c r="K62" s="134"/>
    </row>
    <row r="63" spans="2:11" ht="16.5" thickTop="1" thickBot="1" x14ac:dyDescent="0.3">
      <c r="B63" s="94"/>
      <c r="C63" s="93" t="s">
        <v>94</v>
      </c>
      <c r="D63" s="128"/>
      <c r="E63" s="129"/>
      <c r="F63" s="129"/>
      <c r="G63" s="129"/>
      <c r="H63" s="129"/>
      <c r="I63" s="129"/>
      <c r="J63" s="130"/>
      <c r="K63" s="134"/>
    </row>
    <row r="64" spans="2:11" ht="16.5" thickTop="1" thickBot="1" x14ac:dyDescent="0.3">
      <c r="B64" s="94"/>
      <c r="C64" s="95" t="s">
        <v>95</v>
      </c>
      <c r="D64" s="127">
        <f>SUM(F64:H64)</f>
        <v>33069.090479757826</v>
      </c>
      <c r="E64" s="129"/>
      <c r="F64" s="127">
        <v>32953.4748510348</v>
      </c>
      <c r="G64" s="127">
        <v>86.339218231122643</v>
      </c>
      <c r="H64" s="127">
        <v>29.276410491904024</v>
      </c>
      <c r="I64" s="129"/>
      <c r="J64" s="130"/>
      <c r="K64" s="134"/>
    </row>
    <row r="65" spans="2:11" ht="16.5" thickTop="1" thickBot="1" x14ac:dyDescent="0.3">
      <c r="B65" s="83" t="s">
        <v>61</v>
      </c>
      <c r="C65" s="84" t="s">
        <v>62</v>
      </c>
      <c r="D65" s="100">
        <f>SUM(D66:D69)</f>
        <v>11295.512022607978</v>
      </c>
      <c r="E65" s="129"/>
      <c r="F65" s="129"/>
      <c r="G65" s="129"/>
      <c r="H65" s="129"/>
      <c r="I65" s="129"/>
      <c r="J65" s="130"/>
      <c r="K65" s="134"/>
    </row>
    <row r="66" spans="2:11" ht="16.5" thickTop="1" thickBot="1" x14ac:dyDescent="0.3">
      <c r="B66" s="87"/>
      <c r="C66" s="88" t="s">
        <v>100</v>
      </c>
      <c r="D66" s="117">
        <f>SUM(F66:H66)</f>
        <v>6854.8827408673842</v>
      </c>
      <c r="E66" s="129"/>
      <c r="F66" s="129">
        <v>0</v>
      </c>
      <c r="G66" s="117">
        <v>6854.8827408673842</v>
      </c>
      <c r="H66" s="130">
        <v>0</v>
      </c>
      <c r="I66" s="130"/>
      <c r="J66" s="130"/>
      <c r="K66" s="134"/>
    </row>
    <row r="67" spans="2:11" ht="16.5" thickTop="1" thickBot="1" x14ac:dyDescent="0.3">
      <c r="B67" s="87"/>
      <c r="C67" s="88" t="s">
        <v>63</v>
      </c>
      <c r="D67" s="127">
        <f>SUM(F67:H67)</f>
        <v>0</v>
      </c>
      <c r="E67" s="129"/>
      <c r="F67" s="127"/>
      <c r="G67" s="127"/>
      <c r="H67" s="127"/>
      <c r="I67" s="129"/>
      <c r="J67" s="130"/>
      <c r="K67" s="134"/>
    </row>
    <row r="68" spans="2:11" ht="16.5" thickTop="1" thickBot="1" x14ac:dyDescent="0.3">
      <c r="B68" s="87"/>
      <c r="C68" s="84" t="s">
        <v>64</v>
      </c>
      <c r="D68" s="128"/>
      <c r="E68" s="129"/>
      <c r="F68" s="129"/>
      <c r="G68" s="129"/>
      <c r="H68" s="129"/>
      <c r="I68" s="129"/>
      <c r="J68" s="130"/>
      <c r="K68" s="139"/>
    </row>
    <row r="69" spans="2:11" ht="16.5" thickTop="1" thickBot="1" x14ac:dyDescent="0.3">
      <c r="B69" s="87"/>
      <c r="C69" s="88" t="s">
        <v>65</v>
      </c>
      <c r="D69" s="127">
        <f>SUM(G69:H69)</f>
        <v>4440.6292817405947</v>
      </c>
      <c r="E69" s="129"/>
      <c r="F69" s="129"/>
      <c r="G69" s="117">
        <v>3330.4719613054463</v>
      </c>
      <c r="H69" s="117">
        <v>1110.1573204351487</v>
      </c>
      <c r="I69" s="129"/>
      <c r="J69" s="130"/>
      <c r="K69" s="134"/>
    </row>
    <row r="70" spans="2:11" ht="16.5" thickTop="1" thickBot="1" x14ac:dyDescent="0.3">
      <c r="B70" s="92" t="s">
        <v>11</v>
      </c>
      <c r="C70" s="96" t="s">
        <v>66</v>
      </c>
      <c r="D70" s="100">
        <f>SUM(D71:D75)</f>
        <v>12317.100626473772</v>
      </c>
      <c r="E70" s="129"/>
      <c r="F70" s="129"/>
      <c r="G70" s="129"/>
      <c r="H70" s="129"/>
      <c r="I70" s="129"/>
      <c r="J70" s="129"/>
      <c r="K70" s="134"/>
    </row>
    <row r="71" spans="2:11" ht="16.5" thickTop="1" thickBot="1" x14ac:dyDescent="0.3">
      <c r="B71" s="94"/>
      <c r="C71" s="97" t="s">
        <v>96</v>
      </c>
      <c r="D71" s="127">
        <f>G71</f>
        <v>9601.3396499999999</v>
      </c>
      <c r="E71" s="129"/>
      <c r="F71" s="129"/>
      <c r="G71" s="127">
        <v>9601.3396499999999</v>
      </c>
      <c r="H71" s="129"/>
      <c r="I71" s="129"/>
      <c r="J71" s="130"/>
      <c r="K71" s="134"/>
    </row>
    <row r="72" spans="2:11" ht="16.5" thickTop="1" thickBot="1" x14ac:dyDescent="0.3">
      <c r="B72" s="94"/>
      <c r="C72" s="97" t="s">
        <v>97</v>
      </c>
      <c r="D72" s="127">
        <f>SUM(G72:H72)</f>
        <v>1755.591245419261</v>
      </c>
      <c r="E72" s="129"/>
      <c r="F72" s="129"/>
      <c r="G72" s="127">
        <v>1459.199433544761</v>
      </c>
      <c r="H72" s="127">
        <v>296.39181187449998</v>
      </c>
      <c r="I72" s="129"/>
      <c r="J72" s="130"/>
      <c r="K72" s="134"/>
    </row>
    <row r="73" spans="2:11" ht="16.5" thickTop="1" thickBot="1" x14ac:dyDescent="0.3">
      <c r="B73" s="94"/>
      <c r="C73" s="96" t="s">
        <v>67</v>
      </c>
      <c r="D73" s="128"/>
      <c r="E73" s="129"/>
      <c r="F73" s="129"/>
      <c r="G73" s="129"/>
      <c r="H73" s="129"/>
      <c r="I73" s="129"/>
      <c r="J73" s="129"/>
      <c r="K73" s="134"/>
    </row>
    <row r="74" spans="2:11" ht="16.5" thickTop="1" thickBot="1" x14ac:dyDescent="0.3">
      <c r="B74" s="94"/>
      <c r="C74" s="97" t="s">
        <v>98</v>
      </c>
      <c r="D74" s="127">
        <f>H74</f>
        <v>960.16973105451166</v>
      </c>
      <c r="E74" s="129"/>
      <c r="F74" s="129"/>
      <c r="G74" s="129"/>
      <c r="H74" s="127">
        <v>960.16973105451166</v>
      </c>
      <c r="I74" s="129"/>
      <c r="J74" s="130"/>
      <c r="K74" s="134"/>
    </row>
    <row r="75" spans="2:11" ht="16.5" thickTop="1" thickBot="1" x14ac:dyDescent="0.3">
      <c r="B75" s="119"/>
      <c r="C75" s="120" t="s">
        <v>99</v>
      </c>
      <c r="D75" s="127" t="s">
        <v>84</v>
      </c>
      <c r="E75" s="137"/>
      <c r="F75" s="127"/>
      <c r="G75" s="127"/>
      <c r="H75" s="127"/>
      <c r="I75" s="137"/>
      <c r="J75" s="137"/>
      <c r="K75" s="140"/>
    </row>
    <row r="76" spans="2:11" ht="15.75" thickBot="1" x14ac:dyDescent="0.3">
      <c r="D76" s="100"/>
      <c r="E76" s="100"/>
      <c r="F76" s="100"/>
      <c r="G76" s="100"/>
      <c r="H76" s="100"/>
      <c r="I76" s="100"/>
      <c r="J76" s="100"/>
      <c r="K76" s="100"/>
    </row>
    <row r="77" spans="2:11" ht="15.75" thickBot="1" x14ac:dyDescent="0.3">
      <c r="B77" s="98" t="s">
        <v>68</v>
      </c>
      <c r="C77" s="99"/>
      <c r="D77" s="122">
        <f>SUM(D14, D20, D28, D36, D40, D51, D65, D70)</f>
        <v>531620.11782392056</v>
      </c>
      <c r="E77" s="86"/>
      <c r="F77" s="124">
        <f>SUM(F14:F75)</f>
        <v>476719.52688425191</v>
      </c>
      <c r="G77" s="124">
        <f>SUM(G14:G75)</f>
        <v>36925.882716908032</v>
      </c>
      <c r="H77" s="124">
        <f>SUM(H14:H75)</f>
        <v>4283.6677607152315</v>
      </c>
      <c r="I77" s="123"/>
      <c r="J77" s="124">
        <f>SUM(J14:J75)</f>
        <v>12714.053270387369</v>
      </c>
      <c r="K77" s="131">
        <f>SUM(K14:K75)</f>
        <v>976.98719165808461</v>
      </c>
    </row>
    <row r="78" spans="2:11" x14ac:dyDescent="0.25">
      <c r="J78" s="125"/>
      <c r="K78" s="125"/>
    </row>
  </sheetData>
  <mergeCells count="1">
    <mergeCell ref="B12:K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workbookViewId="0">
      <selection activeCell="C6" sqref="C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106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2" t="s">
        <v>72</v>
      </c>
      <c r="C12" s="153"/>
      <c r="D12" s="153"/>
      <c r="E12" s="153"/>
      <c r="F12" s="153"/>
      <c r="G12" s="153"/>
      <c r="H12" s="153"/>
      <c r="I12" s="153"/>
      <c r="J12" s="153"/>
      <c r="K12" s="154"/>
    </row>
    <row r="13" spans="2:11" x14ac:dyDescent="0.25">
      <c r="B13" s="79"/>
      <c r="C13" s="80"/>
      <c r="D13" s="81" t="s">
        <v>77</v>
      </c>
      <c r="E13" s="113"/>
      <c r="F13" s="82" t="s">
        <v>78</v>
      </c>
      <c r="G13" s="82" t="s">
        <v>79</v>
      </c>
      <c r="H13" s="82" t="s">
        <v>80</v>
      </c>
      <c r="I13" s="82" t="s">
        <v>81</v>
      </c>
      <c r="J13" s="82" t="s">
        <v>82</v>
      </c>
      <c r="K13" s="114" t="s">
        <v>83</v>
      </c>
    </row>
    <row r="14" spans="2:11" ht="15.75" thickBot="1" x14ac:dyDescent="0.3">
      <c r="B14" s="83" t="s">
        <v>39</v>
      </c>
      <c r="C14" s="84" t="s">
        <v>40</v>
      </c>
      <c r="D14" s="100">
        <f>SUM(D15:D19)</f>
        <v>192839.22834444753</v>
      </c>
      <c r="E14" s="136"/>
      <c r="F14" s="130"/>
      <c r="G14" s="130"/>
      <c r="H14" s="130"/>
      <c r="I14" s="130"/>
      <c r="J14" s="129"/>
      <c r="K14" s="134"/>
    </row>
    <row r="15" spans="2:11" ht="16.5" thickTop="1" thickBot="1" x14ac:dyDescent="0.3">
      <c r="B15" s="87"/>
      <c r="C15" s="88" t="s">
        <v>41</v>
      </c>
      <c r="D15" s="127">
        <f>SUM(F15:H15)</f>
        <v>43130.506162396974</v>
      </c>
      <c r="E15" s="129"/>
      <c r="F15" s="138">
        <v>42920.74344163738</v>
      </c>
      <c r="G15" s="138">
        <v>28.854614515692674</v>
      </c>
      <c r="H15" s="138">
        <v>180.90810624390338</v>
      </c>
      <c r="I15" s="129"/>
      <c r="J15" s="129"/>
      <c r="K15" s="134"/>
    </row>
    <row r="16" spans="2:11" ht="16.5" thickTop="1" thickBot="1" x14ac:dyDescent="0.3">
      <c r="B16" s="87"/>
      <c r="C16" s="88" t="s">
        <v>42</v>
      </c>
      <c r="D16" s="127">
        <f>SUM(F16:H16)</f>
        <v>87457.94059678803</v>
      </c>
      <c r="E16" s="129"/>
      <c r="F16" s="138">
        <v>87372.249216944925</v>
      </c>
      <c r="G16" s="138">
        <v>34.606134167405564</v>
      </c>
      <c r="H16" s="138">
        <v>51.085245675693933</v>
      </c>
      <c r="I16" s="129"/>
      <c r="J16" s="129"/>
      <c r="K16" s="134"/>
    </row>
    <row r="17" spans="2:14" ht="16.5" thickTop="1" thickBot="1" x14ac:dyDescent="0.3">
      <c r="B17" s="87"/>
      <c r="C17" s="88" t="s">
        <v>43</v>
      </c>
      <c r="D17" s="127">
        <f>SUM(F17:H17)</f>
        <v>11610.008201896193</v>
      </c>
      <c r="E17" s="129"/>
      <c r="F17" s="138">
        <v>11564.287218767056</v>
      </c>
      <c r="G17" s="138">
        <v>11.567959586889877</v>
      </c>
      <c r="H17" s="138">
        <v>34.153023542246302</v>
      </c>
      <c r="I17" s="129"/>
      <c r="J17" s="129"/>
      <c r="K17" s="134"/>
    </row>
    <row r="18" spans="2:14" ht="16.5" thickTop="1" thickBot="1" x14ac:dyDescent="0.3">
      <c r="B18" s="87"/>
      <c r="C18" s="88" t="s">
        <v>69</v>
      </c>
      <c r="D18" s="127">
        <f>SUM(F18:H18)</f>
        <v>48784.04611643104</v>
      </c>
      <c r="E18" s="129"/>
      <c r="F18" s="138">
        <v>48620.356705672355</v>
      </c>
      <c r="G18" s="138">
        <v>41.415393083522964</v>
      </c>
      <c r="H18" s="138">
        <v>122.27401767516302</v>
      </c>
      <c r="I18" s="129"/>
      <c r="J18" s="129"/>
      <c r="K18" s="134"/>
    </row>
    <row r="19" spans="2:14" ht="16.5" thickTop="1" thickBot="1" x14ac:dyDescent="0.3">
      <c r="B19" s="87"/>
      <c r="C19" s="88" t="s">
        <v>44</v>
      </c>
      <c r="D19" s="127">
        <f>SUM(F19:H19)</f>
        <v>1856.7272669353151</v>
      </c>
      <c r="E19" s="129"/>
      <c r="F19" s="138">
        <v>0</v>
      </c>
      <c r="G19" s="138">
        <v>632.07736746734133</v>
      </c>
      <c r="H19" s="138">
        <v>1224.6498994679737</v>
      </c>
      <c r="I19" s="129"/>
      <c r="J19" s="129"/>
      <c r="K19" s="134"/>
    </row>
    <row r="20" spans="2:14" ht="16.5" thickTop="1" thickBot="1" x14ac:dyDescent="0.3">
      <c r="B20" s="87"/>
      <c r="C20" s="84" t="s">
        <v>46</v>
      </c>
      <c r="D20" s="100">
        <f>SUM(D21:D27)</f>
        <v>84357.043041084733</v>
      </c>
      <c r="E20" s="129"/>
      <c r="F20" s="130"/>
      <c r="G20" s="130"/>
      <c r="H20" s="130"/>
      <c r="I20" s="129"/>
      <c r="J20" s="129"/>
      <c r="K20" s="134"/>
    </row>
    <row r="21" spans="2:14" ht="16.5" thickTop="1" thickBot="1" x14ac:dyDescent="0.3">
      <c r="B21" s="87"/>
      <c r="C21" s="88" t="s">
        <v>41</v>
      </c>
      <c r="D21" s="127">
        <f>SUM(F21:H21)</f>
        <v>17603.478439758499</v>
      </c>
      <c r="E21" s="129"/>
      <c r="F21" s="117">
        <v>17517.864941079551</v>
      </c>
      <c r="G21" s="117">
        <v>11.776851924760944</v>
      </c>
      <c r="H21" s="117">
        <v>73.836646754184727</v>
      </c>
      <c r="I21" s="129"/>
      <c r="J21" s="129"/>
      <c r="K21" s="134"/>
    </row>
    <row r="22" spans="2:14" ht="16.5" thickTop="1" thickBot="1" x14ac:dyDescent="0.3">
      <c r="B22" s="87"/>
      <c r="C22" s="88" t="s">
        <v>42</v>
      </c>
      <c r="D22" s="127">
        <f t="shared" ref="D22:D30" si="0">SUM(F22:H22)</f>
        <v>38389.827375337096</v>
      </c>
      <c r="E22" s="129"/>
      <c r="F22" s="117">
        <v>38352.2129831243</v>
      </c>
      <c r="G22" s="117">
        <v>15.190427624398534</v>
      </c>
      <c r="H22" s="117">
        <v>22.423964588397833</v>
      </c>
      <c r="I22" s="129"/>
      <c r="J22" s="129"/>
      <c r="K22" s="134"/>
    </row>
    <row r="23" spans="2:14" ht="16.5" thickTop="1" thickBot="1" x14ac:dyDescent="0.3">
      <c r="B23" s="87"/>
      <c r="C23" s="88" t="s">
        <v>43</v>
      </c>
      <c r="D23" s="127">
        <f>SUM(F23:H23)</f>
        <v>2470.1051545786759</v>
      </c>
      <c r="E23" s="129"/>
      <c r="F23" s="127">
        <v>2460.377716480808</v>
      </c>
      <c r="G23" s="127">
        <v>2.4611590368099545</v>
      </c>
      <c r="H23" s="127">
        <v>7.2662790610579586</v>
      </c>
      <c r="I23" s="129"/>
      <c r="J23" s="129"/>
      <c r="K23" s="134"/>
    </row>
    <row r="24" spans="2:14" ht="16.5" thickTop="1" thickBot="1" x14ac:dyDescent="0.3">
      <c r="B24" s="87"/>
      <c r="C24" s="88" t="s">
        <v>69</v>
      </c>
      <c r="D24" s="127">
        <f>SUM(F24:H24)</f>
        <v>25495.147340009782</v>
      </c>
      <c r="E24" s="129"/>
      <c r="F24" s="127">
        <v>25409.601224475784</v>
      </c>
      <c r="G24" s="127">
        <v>21.64419790619219</v>
      </c>
      <c r="H24" s="127">
        <v>63.90191762780551</v>
      </c>
      <c r="I24" s="129"/>
      <c r="J24" s="129"/>
      <c r="K24" s="134"/>
      <c r="N24" s="78"/>
    </row>
    <row r="25" spans="2:14" ht="16.5" thickTop="1" thickBot="1" x14ac:dyDescent="0.3">
      <c r="B25" s="87"/>
      <c r="C25" s="88" t="s">
        <v>70</v>
      </c>
      <c r="D25" s="127" t="s">
        <v>84</v>
      </c>
      <c r="E25" s="129"/>
      <c r="F25" s="127"/>
      <c r="G25" s="127"/>
      <c r="H25" s="127"/>
      <c r="I25" s="129"/>
      <c r="J25" s="129"/>
      <c r="K25" s="134"/>
      <c r="N25" s="78"/>
    </row>
    <row r="26" spans="2:14" ht="16.5" thickTop="1" thickBot="1" x14ac:dyDescent="0.3">
      <c r="B26" s="87"/>
      <c r="C26" s="88" t="s">
        <v>45</v>
      </c>
      <c r="D26" s="127">
        <f>SUM(F26:H26)</f>
        <v>55.268170749986645</v>
      </c>
      <c r="E26" s="129"/>
      <c r="F26" s="127">
        <v>54.877189597133686</v>
      </c>
      <c r="G26" s="127">
        <v>0.12423197566579655</v>
      </c>
      <c r="H26" s="127">
        <v>0.26674917718716495</v>
      </c>
      <c r="I26" s="129"/>
      <c r="J26" s="129"/>
      <c r="K26" s="134"/>
      <c r="N26" s="78"/>
    </row>
    <row r="27" spans="2:14" ht="16.5" thickTop="1" thickBot="1" x14ac:dyDescent="0.3">
      <c r="B27" s="87"/>
      <c r="C27" s="88" t="s">
        <v>44</v>
      </c>
      <c r="D27" s="127">
        <f>SUM(F27:H27)</f>
        <v>343.21656065069857</v>
      </c>
      <c r="E27" s="129"/>
      <c r="F27" s="127">
        <v>0</v>
      </c>
      <c r="G27" s="127">
        <v>116.8396802215144</v>
      </c>
      <c r="H27" s="127">
        <v>226.37688042918415</v>
      </c>
      <c r="I27" s="129"/>
      <c r="J27" s="129"/>
      <c r="K27" s="134"/>
      <c r="N27" s="78"/>
    </row>
    <row r="28" spans="2:14" ht="16.5" thickTop="1" thickBot="1" x14ac:dyDescent="0.3">
      <c r="B28" s="87"/>
      <c r="C28" s="84" t="s">
        <v>47</v>
      </c>
      <c r="D28" s="100">
        <f>SUM(D29:D35)</f>
        <v>57835.372558677016</v>
      </c>
      <c r="E28" s="129"/>
      <c r="F28" s="130"/>
      <c r="G28" s="130"/>
      <c r="H28" s="130"/>
      <c r="I28" s="130"/>
      <c r="J28" s="129"/>
      <c r="K28" s="134"/>
      <c r="N28" s="78"/>
    </row>
    <row r="29" spans="2:14" ht="16.5" thickTop="1" thickBot="1" x14ac:dyDescent="0.3">
      <c r="B29" s="87"/>
      <c r="C29" s="88" t="s">
        <v>41</v>
      </c>
      <c r="D29" s="127">
        <f>SUM(F29:H29)</f>
        <v>20755.26642267701</v>
      </c>
      <c r="E29" s="129"/>
      <c r="F29" s="117">
        <v>20654.324385537024</v>
      </c>
      <c r="G29" s="117">
        <v>13.885420438654128</v>
      </c>
      <c r="H29" s="117">
        <v>87.05661670133064</v>
      </c>
      <c r="I29" s="129"/>
      <c r="J29" s="129"/>
      <c r="K29" s="134"/>
      <c r="N29" s="78"/>
    </row>
    <row r="30" spans="2:14" ht="16.5" thickTop="1" thickBot="1" x14ac:dyDescent="0.3">
      <c r="B30" s="87"/>
      <c r="C30" s="88" t="s">
        <v>42</v>
      </c>
      <c r="D30" s="127">
        <f t="shared" si="0"/>
        <v>37080.106136000002</v>
      </c>
      <c r="E30" s="129"/>
      <c r="F30" s="117">
        <v>37043.775010000005</v>
      </c>
      <c r="G30" s="117">
        <v>14.672185500000001</v>
      </c>
      <c r="H30" s="117">
        <v>21.658940500000003</v>
      </c>
      <c r="I30" s="129"/>
      <c r="J30" s="129"/>
      <c r="K30" s="134"/>
    </row>
    <row r="31" spans="2:14" ht="16.5" thickTop="1" thickBot="1" x14ac:dyDescent="0.3">
      <c r="B31" s="87"/>
      <c r="C31" s="88" t="s">
        <v>43</v>
      </c>
      <c r="D31" s="127">
        <f>SUM(F31:H31)</f>
        <v>0</v>
      </c>
      <c r="E31" s="129"/>
      <c r="F31" s="127">
        <v>0</v>
      </c>
      <c r="G31" s="127">
        <v>0</v>
      </c>
      <c r="H31" s="127">
        <v>0</v>
      </c>
      <c r="I31" s="129"/>
      <c r="J31" s="129"/>
      <c r="K31" s="134"/>
    </row>
    <row r="32" spans="2:14" ht="16.5" thickTop="1" thickBot="1" x14ac:dyDescent="0.3">
      <c r="B32" s="87"/>
      <c r="C32" s="88" t="s">
        <v>69</v>
      </c>
      <c r="D32" s="127">
        <f>SUM(F32:H32)</f>
        <v>0</v>
      </c>
      <c r="E32" s="129"/>
      <c r="F32" s="127">
        <v>0</v>
      </c>
      <c r="G32" s="127">
        <v>0</v>
      </c>
      <c r="H32" s="127">
        <v>0</v>
      </c>
      <c r="I32" s="129"/>
      <c r="J32" s="129"/>
      <c r="K32" s="134"/>
    </row>
    <row r="33" spans="2:11" ht="16.5" thickTop="1" thickBot="1" x14ac:dyDescent="0.3">
      <c r="B33" s="87"/>
      <c r="C33" s="88" t="s">
        <v>70</v>
      </c>
      <c r="D33" s="127">
        <f>SUM(F33:H33)</f>
        <v>0</v>
      </c>
      <c r="E33" s="129"/>
      <c r="F33" s="127">
        <v>0</v>
      </c>
      <c r="G33" s="127">
        <v>0</v>
      </c>
      <c r="H33" s="127">
        <v>0</v>
      </c>
      <c r="I33" s="129"/>
      <c r="J33" s="129"/>
      <c r="K33" s="134"/>
    </row>
    <row r="34" spans="2:11" ht="16.5" thickTop="1" thickBot="1" x14ac:dyDescent="0.3">
      <c r="B34" s="87"/>
      <c r="C34" s="88" t="s">
        <v>45</v>
      </c>
      <c r="D34" s="127">
        <f>SUM(F34:H34)</f>
        <v>0</v>
      </c>
      <c r="E34" s="129"/>
      <c r="F34" s="127">
        <v>0</v>
      </c>
      <c r="G34" s="127">
        <v>0</v>
      </c>
      <c r="H34" s="127">
        <v>0</v>
      </c>
      <c r="I34" s="129"/>
      <c r="J34" s="129"/>
      <c r="K34" s="134"/>
    </row>
    <row r="35" spans="2:11" ht="16.5" thickTop="1" thickBot="1" x14ac:dyDescent="0.3">
      <c r="B35" s="87"/>
      <c r="C35" s="88" t="s">
        <v>44</v>
      </c>
      <c r="D35" s="127">
        <f>SUM(F35:H35)</f>
        <v>0</v>
      </c>
      <c r="E35" s="129"/>
      <c r="F35" s="127"/>
      <c r="G35" s="127">
        <v>0</v>
      </c>
      <c r="H35" s="127">
        <v>0</v>
      </c>
      <c r="I35" s="129"/>
      <c r="J35" s="129"/>
      <c r="K35" s="134"/>
    </row>
    <row r="36" spans="2:11" ht="16.5" thickTop="1" thickBot="1" x14ac:dyDescent="0.3">
      <c r="B36" s="87"/>
      <c r="C36" s="84" t="s">
        <v>49</v>
      </c>
      <c r="D36" s="100">
        <f>SUM(D37:D39)</f>
        <v>28772.410718745148</v>
      </c>
      <c r="E36" s="129"/>
      <c r="F36" s="129"/>
      <c r="G36" s="129"/>
      <c r="H36" s="129"/>
      <c r="I36" s="129"/>
      <c r="J36" s="129"/>
      <c r="K36" s="134"/>
    </row>
    <row r="37" spans="2:11" ht="16.5" thickTop="1" thickBot="1" x14ac:dyDescent="0.3">
      <c r="B37" s="87"/>
      <c r="C37" s="88" t="s">
        <v>50</v>
      </c>
      <c r="D37" s="127">
        <f>SUM(F37:H37)</f>
        <v>4742.6744096452512</v>
      </c>
      <c r="E37" s="129"/>
      <c r="F37" s="117">
        <v>4719.6086871123807</v>
      </c>
      <c r="G37" s="117">
        <v>3.172882816364071</v>
      </c>
      <c r="H37" s="117">
        <v>19.89283971650617</v>
      </c>
      <c r="I37" s="129"/>
      <c r="J37" s="129"/>
      <c r="K37" s="134"/>
    </row>
    <row r="38" spans="2:11" ht="16.5" thickTop="1" thickBot="1" x14ac:dyDescent="0.3">
      <c r="B38" s="87"/>
      <c r="C38" s="88" t="s">
        <v>51</v>
      </c>
      <c r="D38" s="127">
        <f>G38</f>
        <v>22938.916097256435</v>
      </c>
      <c r="E38" s="129"/>
      <c r="F38" s="129"/>
      <c r="G38" s="117">
        <v>22938.916097256435</v>
      </c>
      <c r="H38" s="129"/>
      <c r="I38" s="129"/>
      <c r="J38" s="129"/>
      <c r="K38" s="134"/>
    </row>
    <row r="39" spans="2:11" ht="16.5" thickTop="1" thickBot="1" x14ac:dyDescent="0.3">
      <c r="B39" s="87"/>
      <c r="C39" s="88" t="s">
        <v>52</v>
      </c>
      <c r="D39" s="117">
        <f>K39</f>
        <v>1090.8202118434604</v>
      </c>
      <c r="E39" s="129"/>
      <c r="F39" s="129"/>
      <c r="G39" s="129"/>
      <c r="H39" s="129"/>
      <c r="I39" s="129"/>
      <c r="J39" s="129"/>
      <c r="K39" s="117">
        <v>1090.8202118434604</v>
      </c>
    </row>
    <row r="40" spans="2:11" ht="16.5" thickTop="1" thickBot="1" x14ac:dyDescent="0.3">
      <c r="B40" s="87"/>
      <c r="C40" s="84" t="s">
        <v>10</v>
      </c>
      <c r="D40">
        <f>SUM(D41:D50)</f>
        <v>14771.893229945843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75" t="s">
        <v>84</v>
      </c>
      <c r="E41" s="86"/>
      <c r="F41" s="75" t="s">
        <v>84</v>
      </c>
      <c r="G41" s="75" t="s">
        <v>84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101</v>
      </c>
      <c r="D42" s="75" t="s">
        <v>84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85</v>
      </c>
      <c r="D43" s="75" t="s">
        <v>84</v>
      </c>
      <c r="E43" s="86"/>
      <c r="F43" s="75" t="s">
        <v>84</v>
      </c>
      <c r="G43" s="75" t="s">
        <v>84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86</v>
      </c>
      <c r="D44" s="75" t="s">
        <v>84</v>
      </c>
      <c r="E44" s="86"/>
      <c r="F44" s="75" t="s">
        <v>84</v>
      </c>
      <c r="G44" s="86"/>
      <c r="H44" s="86"/>
      <c r="I44" s="75" t="s">
        <v>84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84</v>
      </c>
      <c r="E45" s="86"/>
      <c r="F45" s="75" t="s">
        <v>84</v>
      </c>
      <c r="G45" s="75" t="s">
        <v>84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87</v>
      </c>
      <c r="D46" s="75" t="s">
        <v>84</v>
      </c>
      <c r="E46" s="86"/>
      <c r="F46" s="75" t="s">
        <v>84</v>
      </c>
      <c r="G46" s="75" t="s">
        <v>84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88</v>
      </c>
      <c r="D47" s="75" t="s">
        <v>84</v>
      </c>
      <c r="E47" s="86"/>
      <c r="F47" s="75" t="s">
        <v>84</v>
      </c>
      <c r="G47" s="75" t="s">
        <v>84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89</v>
      </c>
      <c r="D48" s="75" t="s">
        <v>84</v>
      </c>
      <c r="E48" s="86"/>
      <c r="F48" s="86"/>
      <c r="G48" s="86"/>
      <c r="H48" s="86"/>
      <c r="I48" s="75" t="s">
        <v>84</v>
      </c>
      <c r="J48" s="75" t="s">
        <v>84</v>
      </c>
      <c r="K48" s="75" t="s">
        <v>84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117">
        <f>J50</f>
        <v>14771.893229945843</v>
      </c>
      <c r="E50" s="129"/>
      <c r="F50" s="129"/>
      <c r="G50" s="129"/>
      <c r="H50" s="129"/>
      <c r="I50" s="129"/>
      <c r="J50" s="117">
        <v>14771.893229945843</v>
      </c>
      <c r="K50" s="134"/>
    </row>
    <row r="51" spans="2:11" ht="16.5" thickTop="1" thickBot="1" x14ac:dyDescent="0.3">
      <c r="B51" s="92" t="s">
        <v>56</v>
      </c>
      <c r="C51" s="93" t="s">
        <v>57</v>
      </c>
      <c r="D51" s="100">
        <f>SUM(D52:D64)</f>
        <v>395259.22357823513</v>
      </c>
      <c r="E51" s="129"/>
      <c r="F51" s="129"/>
      <c r="G51" s="129"/>
      <c r="H51" s="129"/>
      <c r="I51" s="129"/>
      <c r="J51" s="129"/>
      <c r="K51" s="134"/>
    </row>
    <row r="52" spans="2:11" ht="16.5" thickTop="1" thickBot="1" x14ac:dyDescent="0.3">
      <c r="B52" s="94"/>
      <c r="C52" s="95" t="s">
        <v>48</v>
      </c>
      <c r="D52" s="127">
        <f>SUM(F52:H52)</f>
        <v>264726.21883989649</v>
      </c>
      <c r="E52" s="129"/>
      <c r="F52" s="117">
        <v>263790.81705342111</v>
      </c>
      <c r="G52" s="117">
        <v>698.73386459607434</v>
      </c>
      <c r="H52" s="117">
        <v>236.66792187931543</v>
      </c>
      <c r="I52" s="129"/>
      <c r="J52" s="129"/>
      <c r="K52" s="134"/>
    </row>
    <row r="53" spans="2:11" ht="16.5" thickTop="1" thickBot="1" x14ac:dyDescent="0.3">
      <c r="B53" s="94"/>
      <c r="C53" s="95" t="s">
        <v>58</v>
      </c>
      <c r="D53" s="127">
        <f>SUM(F53:H53)</f>
        <v>55897.735503323529</v>
      </c>
      <c r="E53" s="129"/>
      <c r="F53" s="117">
        <v>55710.176903418833</v>
      </c>
      <c r="G53" s="117">
        <v>140.10401438664013</v>
      </c>
      <c r="H53" s="117">
        <v>47.454585518055524</v>
      </c>
      <c r="I53" s="129"/>
      <c r="J53" s="129"/>
      <c r="K53" s="134"/>
    </row>
    <row r="54" spans="2:11" ht="16.5" thickTop="1" thickBot="1" x14ac:dyDescent="0.3">
      <c r="B54" s="94"/>
      <c r="C54" s="95" t="s">
        <v>59</v>
      </c>
      <c r="D54" s="117" t="s">
        <v>84</v>
      </c>
      <c r="E54" s="129"/>
      <c r="F54" s="129"/>
      <c r="G54" s="117"/>
      <c r="H54" s="117"/>
      <c r="I54" s="129"/>
      <c r="J54" s="129"/>
      <c r="K54" s="134"/>
    </row>
    <row r="55" spans="2:11" ht="16.5" thickTop="1" thickBot="1" x14ac:dyDescent="0.3">
      <c r="B55" s="94"/>
      <c r="C55" s="95" t="s">
        <v>60</v>
      </c>
      <c r="D55" s="117" t="s">
        <v>84</v>
      </c>
      <c r="E55" s="129"/>
      <c r="F55" s="129"/>
      <c r="G55" s="117"/>
      <c r="H55" s="117"/>
      <c r="I55" s="129"/>
      <c r="J55" s="129"/>
      <c r="K55" s="134"/>
    </row>
    <row r="56" spans="2:11" ht="16.5" thickTop="1" thickBot="1" x14ac:dyDescent="0.3">
      <c r="B56" s="94"/>
      <c r="C56" s="93" t="s">
        <v>90</v>
      </c>
      <c r="D56" s="128"/>
      <c r="E56" s="129"/>
      <c r="F56" s="129"/>
      <c r="G56" s="129"/>
      <c r="H56" s="129"/>
      <c r="I56" s="129"/>
      <c r="J56" s="129"/>
      <c r="K56" s="134"/>
    </row>
    <row r="57" spans="2:11" ht="16.5" thickTop="1" thickBot="1" x14ac:dyDescent="0.3">
      <c r="B57" s="94"/>
      <c r="C57" s="95" t="s">
        <v>58</v>
      </c>
      <c r="D57" s="127">
        <f>SUM(F57:H57)</f>
        <v>19117.990437385499</v>
      </c>
      <c r="E57" s="129"/>
      <c r="F57" s="127">
        <v>19053.842158619998</v>
      </c>
      <c r="G57" s="127">
        <v>47.917991366999999</v>
      </c>
      <c r="H57" s="127">
        <v>16.230287398500003</v>
      </c>
      <c r="I57" s="129"/>
      <c r="J57" s="129"/>
      <c r="K57" s="134"/>
    </row>
    <row r="58" spans="2:11" ht="16.5" thickTop="1" thickBot="1" x14ac:dyDescent="0.3">
      <c r="B58" s="94"/>
      <c r="C58" s="95" t="s">
        <v>45</v>
      </c>
      <c r="D58" s="117">
        <f>SUM(F58:H58)</f>
        <v>0</v>
      </c>
      <c r="E58" s="129"/>
      <c r="F58" s="127">
        <v>0</v>
      </c>
      <c r="G58" s="127">
        <v>0</v>
      </c>
      <c r="H58" s="127">
        <v>0</v>
      </c>
      <c r="I58" s="129"/>
      <c r="J58" s="129"/>
      <c r="K58" s="134"/>
    </row>
    <row r="59" spans="2:11" ht="16.5" thickTop="1" thickBot="1" x14ac:dyDescent="0.3">
      <c r="B59" s="94"/>
      <c r="C59" s="93" t="s">
        <v>91</v>
      </c>
      <c r="D59" s="128"/>
      <c r="E59" s="129"/>
      <c r="F59" s="130"/>
      <c r="G59" s="130"/>
      <c r="H59" s="130"/>
      <c r="I59" s="130"/>
      <c r="J59" s="129"/>
      <c r="K59" s="134"/>
    </row>
    <row r="60" spans="2:11" ht="16.5" thickTop="1" thickBot="1" x14ac:dyDescent="0.3">
      <c r="B60" s="94"/>
      <c r="C60" s="95" t="s">
        <v>74</v>
      </c>
      <c r="D60" s="127" t="s">
        <v>84</v>
      </c>
      <c r="E60" s="129"/>
      <c r="F60" s="127"/>
      <c r="G60" s="127"/>
      <c r="H60" s="127"/>
      <c r="I60" s="129"/>
      <c r="J60" s="130"/>
      <c r="K60" s="134"/>
    </row>
    <row r="61" spans="2:11" ht="16.5" thickTop="1" thickBot="1" x14ac:dyDescent="0.3">
      <c r="B61" s="94"/>
      <c r="C61" s="95" t="s">
        <v>92</v>
      </c>
      <c r="D61" s="127" t="s">
        <v>84</v>
      </c>
      <c r="E61" s="129"/>
      <c r="F61" s="127">
        <v>0.764240027178825</v>
      </c>
      <c r="G61" s="127">
        <v>9.6098326835628326E-4</v>
      </c>
      <c r="H61" s="127">
        <v>3.2549433283035411E-4</v>
      </c>
      <c r="I61" s="129"/>
      <c r="J61" s="130"/>
      <c r="K61" s="134"/>
    </row>
    <row r="62" spans="2:11" ht="16.5" thickTop="1" thickBot="1" x14ac:dyDescent="0.3">
      <c r="B62" s="94"/>
      <c r="C62" s="95" t="s">
        <v>93</v>
      </c>
      <c r="D62" s="127">
        <f>SUM(F62:H62)</f>
        <v>0</v>
      </c>
      <c r="E62" s="129"/>
      <c r="F62" s="127">
        <v>0</v>
      </c>
      <c r="G62" s="127">
        <v>0</v>
      </c>
      <c r="H62" s="127">
        <v>0</v>
      </c>
      <c r="I62" s="129"/>
      <c r="J62" s="130"/>
      <c r="K62" s="134"/>
    </row>
    <row r="63" spans="2:11" ht="16.5" thickTop="1" thickBot="1" x14ac:dyDescent="0.3">
      <c r="B63" s="94"/>
      <c r="C63" s="93" t="s">
        <v>94</v>
      </c>
      <c r="D63" s="128"/>
      <c r="E63" s="129"/>
      <c r="F63" s="129"/>
      <c r="G63" s="129"/>
      <c r="H63" s="129"/>
      <c r="I63" s="129"/>
      <c r="J63" s="130"/>
      <c r="K63" s="134"/>
    </row>
    <row r="64" spans="2:11" ht="16.5" thickTop="1" thickBot="1" x14ac:dyDescent="0.3">
      <c r="B64" s="94"/>
      <c r="C64" s="95" t="s">
        <v>95</v>
      </c>
      <c r="D64" s="127">
        <f>SUM(F64:H64)</f>
        <v>55517.278797629559</v>
      </c>
      <c r="E64" s="129"/>
      <c r="F64" s="127">
        <v>55324.85655126848</v>
      </c>
      <c r="G64" s="127">
        <v>143.70405000412984</v>
      </c>
      <c r="H64" s="127">
        <v>48.718196356947146</v>
      </c>
      <c r="I64" s="129"/>
      <c r="J64" s="130"/>
      <c r="K64" s="134"/>
    </row>
    <row r="65" spans="2:11" ht="16.5" thickTop="1" thickBot="1" x14ac:dyDescent="0.3">
      <c r="B65" s="83" t="s">
        <v>61</v>
      </c>
      <c r="C65" s="84" t="s">
        <v>62</v>
      </c>
      <c r="D65" s="100">
        <f>SUM(D66:D69)</f>
        <v>17257.374258321055</v>
      </c>
      <c r="E65" s="129"/>
      <c r="F65" s="129"/>
      <c r="G65" s="129"/>
      <c r="H65" s="129"/>
      <c r="I65" s="129"/>
      <c r="J65" s="130"/>
      <c r="K65" s="134"/>
    </row>
    <row r="66" spans="2:11" ht="16.5" thickTop="1" thickBot="1" x14ac:dyDescent="0.3">
      <c r="B66" s="87"/>
      <c r="C66" s="88" t="s">
        <v>100</v>
      </c>
      <c r="D66" s="117">
        <f>SUM(F66:H66)</f>
        <v>11892.301706032233</v>
      </c>
      <c r="E66" s="129"/>
      <c r="F66" s="129">
        <v>0</v>
      </c>
      <c r="G66" s="117">
        <v>11892.301706032233</v>
      </c>
      <c r="H66" s="130">
        <v>0</v>
      </c>
      <c r="I66" s="130"/>
      <c r="J66" s="130"/>
      <c r="K66" s="134"/>
    </row>
    <row r="67" spans="2:11" ht="16.5" thickTop="1" thickBot="1" x14ac:dyDescent="0.3">
      <c r="B67" s="87"/>
      <c r="C67" s="88" t="s">
        <v>63</v>
      </c>
      <c r="D67" s="127">
        <f>SUM(F67:H67)</f>
        <v>0</v>
      </c>
      <c r="E67" s="129"/>
      <c r="F67" s="127"/>
      <c r="G67" s="127"/>
      <c r="H67" s="127"/>
      <c r="I67" s="129"/>
      <c r="J67" s="130"/>
      <c r="K67" s="134"/>
    </row>
    <row r="68" spans="2:11" ht="16.5" thickTop="1" thickBot="1" x14ac:dyDescent="0.3">
      <c r="B68" s="87"/>
      <c r="C68" s="84" t="s">
        <v>64</v>
      </c>
      <c r="D68" s="128"/>
      <c r="E68" s="129"/>
      <c r="F68" s="129"/>
      <c r="G68" s="129"/>
      <c r="H68" s="129"/>
      <c r="I68" s="129"/>
      <c r="J68" s="130"/>
      <c r="K68" s="139"/>
    </row>
    <row r="69" spans="2:11" ht="16.5" thickTop="1" thickBot="1" x14ac:dyDescent="0.3">
      <c r="B69" s="87"/>
      <c r="C69" s="88" t="s">
        <v>65</v>
      </c>
      <c r="D69" s="127">
        <f>SUM(G69:H69)</f>
        <v>5365.0725522888224</v>
      </c>
      <c r="E69" s="129"/>
      <c r="F69" s="129"/>
      <c r="G69" s="117">
        <v>4023.8044142166168</v>
      </c>
      <c r="H69" s="117">
        <v>1341.2681380722056</v>
      </c>
      <c r="I69" s="129"/>
      <c r="J69" s="130"/>
      <c r="K69" s="134"/>
    </row>
    <row r="70" spans="2:11" ht="16.5" thickTop="1" thickBot="1" x14ac:dyDescent="0.3">
      <c r="B70" s="92" t="s">
        <v>11</v>
      </c>
      <c r="C70" s="96" t="s">
        <v>66</v>
      </c>
      <c r="D70" s="100">
        <f>SUM(D71:D75)</f>
        <v>76920.24657220181</v>
      </c>
      <c r="E70" s="129"/>
      <c r="F70" s="129"/>
      <c r="G70" s="129"/>
      <c r="H70" s="129"/>
      <c r="I70" s="129"/>
      <c r="J70" s="129"/>
      <c r="K70" s="134"/>
    </row>
    <row r="71" spans="2:11" ht="16.5" thickTop="1" thickBot="1" x14ac:dyDescent="0.3">
      <c r="B71" s="94"/>
      <c r="C71" s="97" t="s">
        <v>96</v>
      </c>
      <c r="D71" s="127">
        <f>G71</f>
        <v>60781.977269999996</v>
      </c>
      <c r="E71" s="129"/>
      <c r="F71" s="129"/>
      <c r="G71" s="127">
        <v>60781.977269999996</v>
      </c>
      <c r="H71" s="129"/>
      <c r="I71" s="129"/>
      <c r="J71" s="130"/>
      <c r="K71" s="134"/>
    </row>
    <row r="72" spans="2:11" ht="16.5" thickTop="1" thickBot="1" x14ac:dyDescent="0.3">
      <c r="B72" s="94"/>
      <c r="C72" s="97" t="s">
        <v>97</v>
      </c>
      <c r="D72" s="127">
        <f>SUM(G72:H72)</f>
        <v>12219.174277317567</v>
      </c>
      <c r="E72" s="129"/>
      <c r="F72" s="129"/>
      <c r="G72" s="127">
        <v>10111.666158053065</v>
      </c>
      <c r="H72" s="127">
        <v>2107.5081192645007</v>
      </c>
      <c r="I72" s="129"/>
      <c r="J72" s="130"/>
      <c r="K72" s="134"/>
    </row>
    <row r="73" spans="2:11" ht="16.5" thickTop="1" thickBot="1" x14ac:dyDescent="0.3">
      <c r="B73" s="94"/>
      <c r="C73" s="96" t="s">
        <v>67</v>
      </c>
      <c r="D73" s="128"/>
      <c r="E73" s="129"/>
      <c r="F73" s="129"/>
      <c r="G73" s="129"/>
      <c r="H73" s="129"/>
      <c r="I73" s="129"/>
      <c r="J73" s="129"/>
      <c r="K73" s="134"/>
    </row>
    <row r="74" spans="2:11" ht="16.5" thickTop="1" thickBot="1" x14ac:dyDescent="0.3">
      <c r="B74" s="94"/>
      <c r="C74" s="97" t="s">
        <v>98</v>
      </c>
      <c r="D74" s="127">
        <f>H74</f>
        <v>3919.095024884246</v>
      </c>
      <c r="E74" s="129"/>
      <c r="F74" s="129"/>
      <c r="G74" s="129"/>
      <c r="H74" s="127">
        <v>3919.095024884246</v>
      </c>
      <c r="I74" s="129"/>
      <c r="J74" s="130"/>
      <c r="K74" s="134"/>
    </row>
    <row r="75" spans="2:11" ht="16.5" thickTop="1" thickBot="1" x14ac:dyDescent="0.3">
      <c r="B75" s="119"/>
      <c r="C75" s="120" t="s">
        <v>99</v>
      </c>
      <c r="D75" s="127" t="s">
        <v>84</v>
      </c>
      <c r="E75" s="137"/>
      <c r="F75" s="127"/>
      <c r="G75" s="127"/>
      <c r="H75" s="127"/>
      <c r="I75" s="137"/>
      <c r="J75" s="137"/>
      <c r="K75" s="140"/>
    </row>
    <row r="76" spans="2:11" ht="15.75" thickBot="1" x14ac:dyDescent="0.3">
      <c r="D76" s="100"/>
      <c r="E76" s="100"/>
      <c r="F76" s="100"/>
      <c r="G76" s="100"/>
      <c r="H76" s="100"/>
      <c r="I76" s="100"/>
      <c r="J76" s="100"/>
      <c r="K76" s="100"/>
    </row>
    <row r="77" spans="2:11" ht="15.75" thickBot="1" x14ac:dyDescent="0.3">
      <c r="B77" s="98" t="s">
        <v>68</v>
      </c>
      <c r="C77" s="99"/>
      <c r="D77" s="122">
        <f>SUM(D14, D20, D28, D36, D40, D51, D65, D70)</f>
        <v>868012.79230165831</v>
      </c>
      <c r="E77" s="129"/>
      <c r="F77" s="124">
        <f>SUM(F14:F75)</f>
        <v>730570.73562718439</v>
      </c>
      <c r="G77" s="124">
        <f>SUM(G14:G75)</f>
        <v>111727.41503316068</v>
      </c>
      <c r="H77" s="124">
        <f>SUM(H14:H75)</f>
        <v>9852.6937260287377</v>
      </c>
      <c r="I77" s="124"/>
      <c r="J77" s="124">
        <f>SUM(J14:J75)</f>
        <v>14771.893229945843</v>
      </c>
      <c r="K77" s="131">
        <f>SUM(K14:K75)</f>
        <v>1090.8202118434604</v>
      </c>
    </row>
    <row r="78" spans="2:11" x14ac:dyDescent="0.25">
      <c r="J78" s="125"/>
      <c r="K78" s="125"/>
    </row>
  </sheetData>
  <mergeCells count="1">
    <mergeCell ref="B12:K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workbookViewId="0">
      <selection activeCell="C6" sqref="C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107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2" t="s">
        <v>72</v>
      </c>
      <c r="C12" s="153"/>
      <c r="D12" s="153"/>
      <c r="E12" s="153"/>
      <c r="F12" s="153"/>
      <c r="G12" s="153"/>
      <c r="H12" s="153"/>
      <c r="I12" s="153"/>
      <c r="J12" s="153"/>
      <c r="K12" s="154"/>
    </row>
    <row r="13" spans="2:11" x14ac:dyDescent="0.25">
      <c r="B13" s="79"/>
      <c r="C13" s="80"/>
      <c r="D13" s="81" t="s">
        <v>77</v>
      </c>
      <c r="E13" s="113"/>
      <c r="F13" s="82" t="s">
        <v>78</v>
      </c>
      <c r="G13" s="82" t="s">
        <v>79</v>
      </c>
      <c r="H13" s="82" t="s">
        <v>80</v>
      </c>
      <c r="I13" s="82" t="s">
        <v>81</v>
      </c>
      <c r="J13" s="82" t="s">
        <v>82</v>
      </c>
      <c r="K13" s="114" t="s">
        <v>83</v>
      </c>
    </row>
    <row r="14" spans="2:11" ht="15.75" thickBot="1" x14ac:dyDescent="0.3">
      <c r="B14" s="83" t="s">
        <v>39</v>
      </c>
      <c r="C14" s="84" t="s">
        <v>40</v>
      </c>
      <c r="D14" s="100">
        <f>SUM(D15:D19)</f>
        <v>135471.241145657</v>
      </c>
      <c r="E14" s="115"/>
      <c r="F14" s="85"/>
      <c r="G14" s="85"/>
      <c r="H14" s="85"/>
      <c r="I14" s="85"/>
      <c r="J14" s="86"/>
      <c r="K14" s="116"/>
    </row>
    <row r="15" spans="2:11" ht="16.5" thickTop="1" thickBot="1" x14ac:dyDescent="0.3">
      <c r="B15" s="87"/>
      <c r="C15" s="88" t="s">
        <v>41</v>
      </c>
      <c r="D15" s="127">
        <f>SUM(F15:H15)</f>
        <v>31017.233732458059</v>
      </c>
      <c r="E15" s="86"/>
      <c r="F15" s="90">
        <v>30866.383211166722</v>
      </c>
      <c r="G15" s="90">
        <v>20.750749349505838</v>
      </c>
      <c r="H15" s="90">
        <v>130.09977194182923</v>
      </c>
      <c r="I15" s="132"/>
      <c r="J15" s="132"/>
      <c r="K15" s="141"/>
    </row>
    <row r="16" spans="2:11" ht="16.5" thickTop="1" thickBot="1" x14ac:dyDescent="0.3">
      <c r="B16" s="87"/>
      <c r="C16" s="88" t="s">
        <v>42</v>
      </c>
      <c r="D16" s="127">
        <f>SUM(F16:H16)</f>
        <v>62403.579329162523</v>
      </c>
      <c r="E16" s="86"/>
      <c r="F16" s="90">
        <v>62342.436238170725</v>
      </c>
      <c r="G16" s="90">
        <v>24.692402131301122</v>
      </c>
      <c r="H16" s="90">
        <v>36.450688860492129</v>
      </c>
      <c r="I16" s="132"/>
      <c r="J16" s="132"/>
      <c r="K16" s="141"/>
    </row>
    <row r="17" spans="2:14" ht="16.5" thickTop="1" thickBot="1" x14ac:dyDescent="0.3">
      <c r="B17" s="87"/>
      <c r="C17" s="88" t="s">
        <v>43</v>
      </c>
      <c r="D17" s="127">
        <f>SUM(F17:H17)</f>
        <v>5943.5112967791683</v>
      </c>
      <c r="E17" s="86"/>
      <c r="F17" s="90">
        <v>5920.1053546814283</v>
      </c>
      <c r="G17" s="90">
        <v>5.9219853500306465</v>
      </c>
      <c r="H17" s="90">
        <v>17.483956747709524</v>
      </c>
      <c r="I17" s="132"/>
      <c r="J17" s="132"/>
      <c r="K17" s="141"/>
    </row>
    <row r="18" spans="2:14" ht="16.5" thickTop="1" thickBot="1" x14ac:dyDescent="0.3">
      <c r="B18" s="87"/>
      <c r="C18" s="88" t="s">
        <v>69</v>
      </c>
      <c r="D18" s="127">
        <f>SUM(F18:H18)</f>
        <v>35227.707598649635</v>
      </c>
      <c r="E18" s="86"/>
      <c r="F18" s="90">
        <v>35109.504965652777</v>
      </c>
      <c r="G18" s="90">
        <v>29.906690276313213</v>
      </c>
      <c r="H18" s="90">
        <v>88.295942720543763</v>
      </c>
      <c r="I18" s="132"/>
      <c r="J18" s="132"/>
      <c r="K18" s="141"/>
    </row>
    <row r="19" spans="2:14" ht="16.5" thickTop="1" thickBot="1" x14ac:dyDescent="0.3">
      <c r="B19" s="87"/>
      <c r="C19" s="88" t="s">
        <v>44</v>
      </c>
      <c r="D19" s="127">
        <f>SUM(F19:H19)</f>
        <v>879.20918860760457</v>
      </c>
      <c r="E19" s="86"/>
      <c r="F19" s="90">
        <v>0</v>
      </c>
      <c r="G19" s="90">
        <v>299.30525569620579</v>
      </c>
      <c r="H19" s="90">
        <v>579.90393291139878</v>
      </c>
      <c r="I19" s="132"/>
      <c r="J19" s="132"/>
      <c r="K19" s="141"/>
    </row>
    <row r="20" spans="2:14" ht="16.5" thickTop="1" thickBot="1" x14ac:dyDescent="0.3">
      <c r="B20" s="87"/>
      <c r="C20" s="84" t="s">
        <v>46</v>
      </c>
      <c r="D20" s="100">
        <f>SUM(D21:D27)</f>
        <v>80448.280836611462</v>
      </c>
      <c r="E20" s="86"/>
      <c r="F20" s="133"/>
      <c r="G20" s="133"/>
      <c r="H20" s="133"/>
      <c r="I20" s="132"/>
      <c r="J20" s="132"/>
      <c r="K20" s="141"/>
    </row>
    <row r="21" spans="2:14" ht="16.5" thickTop="1" thickBot="1" x14ac:dyDescent="0.3">
      <c r="B21" s="87"/>
      <c r="C21" s="88" t="s">
        <v>41</v>
      </c>
      <c r="D21" s="127">
        <f>SUM(F21:H21)</f>
        <v>14001.81447594155</v>
      </c>
      <c r="E21" s="86"/>
      <c r="F21" s="90">
        <v>13933.717461522432</v>
      </c>
      <c r="G21" s="90">
        <v>9.3673131890063033</v>
      </c>
      <c r="H21" s="90">
        <v>58.72970123011153</v>
      </c>
      <c r="I21" s="132"/>
      <c r="J21" s="132"/>
      <c r="K21" s="141"/>
    </row>
    <row r="22" spans="2:14" ht="16.5" thickTop="1" thickBot="1" x14ac:dyDescent="0.3">
      <c r="B22" s="87"/>
      <c r="C22" s="88" t="s">
        <v>42</v>
      </c>
      <c r="D22" s="127">
        <f t="shared" ref="D22:D30" si="0">SUM(F22:H22)</f>
        <v>38498.667264460651</v>
      </c>
      <c r="E22" s="86"/>
      <c r="F22" s="90">
        <v>38460.946230812922</v>
      </c>
      <c r="G22" s="90">
        <v>15.233494357734276</v>
      </c>
      <c r="H22" s="90">
        <v>22.487539289988696</v>
      </c>
      <c r="I22" s="132"/>
      <c r="J22" s="132"/>
      <c r="K22" s="141"/>
    </row>
    <row r="23" spans="2:14" ht="16.5" thickTop="1" thickBot="1" x14ac:dyDescent="0.3">
      <c r="B23" s="87"/>
      <c r="C23" s="88" t="s">
        <v>43</v>
      </c>
      <c r="D23" s="127">
        <f>SUM(F23:H23)</f>
        <v>1777.2367710932426</v>
      </c>
      <c r="E23" s="86"/>
      <c r="F23" s="90">
        <v>1770.2378946915564</v>
      </c>
      <c r="G23" s="90">
        <v>1.7708000534386796</v>
      </c>
      <c r="H23" s="90">
        <v>5.2280763482475301</v>
      </c>
      <c r="I23" s="132"/>
      <c r="J23" s="132"/>
      <c r="K23" s="141"/>
    </row>
    <row r="24" spans="2:14" ht="16.5" thickTop="1" thickBot="1" x14ac:dyDescent="0.3">
      <c r="B24" s="87"/>
      <c r="C24" s="88" t="s">
        <v>69</v>
      </c>
      <c r="D24" s="127">
        <f>SUM(F24:H24)</f>
        <v>25875.179653065054</v>
      </c>
      <c r="E24" s="86"/>
      <c r="F24" s="90">
        <v>25788.358381607235</v>
      </c>
      <c r="G24" s="90">
        <v>21.966827718243049</v>
      </c>
      <c r="H24" s="90">
        <v>64.854443739574705</v>
      </c>
      <c r="I24" s="132"/>
      <c r="J24" s="132"/>
      <c r="K24" s="141"/>
      <c r="N24" s="78"/>
    </row>
    <row r="25" spans="2:14" ht="16.5" thickTop="1" thickBot="1" x14ac:dyDescent="0.3">
      <c r="B25" s="87"/>
      <c r="C25" s="88" t="s">
        <v>70</v>
      </c>
      <c r="D25" s="127" t="s">
        <v>84</v>
      </c>
      <c r="E25" s="86"/>
      <c r="F25" s="90"/>
      <c r="G25" s="90"/>
      <c r="H25" s="90"/>
      <c r="I25" s="132"/>
      <c r="J25" s="132"/>
      <c r="K25" s="141"/>
      <c r="N25" s="78"/>
    </row>
    <row r="26" spans="2:14" ht="16.5" thickTop="1" thickBot="1" x14ac:dyDescent="0.3">
      <c r="B26" s="87"/>
      <c r="C26" s="88" t="s">
        <v>45</v>
      </c>
      <c r="D26" s="127">
        <f>SUM(F26:H26)</f>
        <v>66.963990595981826</v>
      </c>
      <c r="E26" s="86"/>
      <c r="F26" s="90">
        <v>66.490270226959879</v>
      </c>
      <c r="G26" s="90">
        <v>0.15052187791481508</v>
      </c>
      <c r="H26" s="90">
        <v>0.32319849110713539</v>
      </c>
      <c r="I26" s="132"/>
      <c r="J26" s="132"/>
      <c r="K26" s="141"/>
      <c r="N26" s="78"/>
    </row>
    <row r="27" spans="2:14" ht="16.5" thickTop="1" thickBot="1" x14ac:dyDescent="0.3">
      <c r="B27" s="87"/>
      <c r="C27" s="88" t="s">
        <v>44</v>
      </c>
      <c r="D27" s="127">
        <f>SUM(F27:H27)</f>
        <v>228.41868145498478</v>
      </c>
      <c r="E27" s="86"/>
      <c r="F27" s="90">
        <v>0</v>
      </c>
      <c r="G27" s="90">
        <v>77.759551133611851</v>
      </c>
      <c r="H27" s="90">
        <v>150.65913032137294</v>
      </c>
      <c r="I27" s="132"/>
      <c r="J27" s="132"/>
      <c r="K27" s="141"/>
      <c r="N27" s="78"/>
    </row>
    <row r="28" spans="2:14" ht="16.5" thickTop="1" thickBot="1" x14ac:dyDescent="0.3">
      <c r="B28" s="87"/>
      <c r="C28" s="84" t="s">
        <v>47</v>
      </c>
      <c r="D28" s="100">
        <f>SUM(D29:D35)</f>
        <v>63864.452282797072</v>
      </c>
      <c r="E28" s="86"/>
      <c r="F28" s="133"/>
      <c r="G28" s="133"/>
      <c r="H28" s="133"/>
      <c r="I28" s="133"/>
      <c r="J28" s="132"/>
      <c r="K28" s="141"/>
      <c r="N28" s="78"/>
    </row>
    <row r="29" spans="2:14" ht="16.5" thickTop="1" thickBot="1" x14ac:dyDescent="0.3">
      <c r="B29" s="87"/>
      <c r="C29" s="88" t="s">
        <v>41</v>
      </c>
      <c r="D29" s="127">
        <f>SUM(F29:H29)</f>
        <v>35822.062016297874</v>
      </c>
      <c r="E29" s="86"/>
      <c r="F29" s="90">
        <v>35647.843490703366</v>
      </c>
      <c r="G29" s="90">
        <v>23.965213548517923</v>
      </c>
      <c r="H29" s="90">
        <v>150.25331204598962</v>
      </c>
      <c r="I29" s="132"/>
      <c r="J29" s="132"/>
      <c r="K29" s="141"/>
      <c r="N29" s="78"/>
    </row>
    <row r="30" spans="2:14" ht="16.5" thickTop="1" thickBot="1" x14ac:dyDescent="0.3">
      <c r="B30" s="87"/>
      <c r="C30" s="88" t="s">
        <v>42</v>
      </c>
      <c r="D30" s="127">
        <f t="shared" si="0"/>
        <v>28042.390266499198</v>
      </c>
      <c r="E30" s="86"/>
      <c r="F30" s="90">
        <v>28014.914303771999</v>
      </c>
      <c r="G30" s="90">
        <v>11.096061870599998</v>
      </c>
      <c r="H30" s="90">
        <v>16.379900856599999</v>
      </c>
      <c r="I30" s="132"/>
      <c r="J30" s="132"/>
      <c r="K30" s="141"/>
    </row>
    <row r="31" spans="2:14" ht="16.5" thickTop="1" thickBot="1" x14ac:dyDescent="0.3">
      <c r="B31" s="87"/>
      <c r="C31" s="88" t="s">
        <v>43</v>
      </c>
      <c r="D31" s="127">
        <f>SUM(F31:H31)</f>
        <v>0</v>
      </c>
      <c r="E31" s="86"/>
      <c r="F31" s="90">
        <v>0</v>
      </c>
      <c r="G31" s="90">
        <v>0</v>
      </c>
      <c r="H31" s="90">
        <v>0</v>
      </c>
      <c r="I31" s="132"/>
      <c r="J31" s="132"/>
      <c r="K31" s="141"/>
    </row>
    <row r="32" spans="2:14" ht="16.5" thickTop="1" thickBot="1" x14ac:dyDescent="0.3">
      <c r="B32" s="87"/>
      <c r="C32" s="88" t="s">
        <v>69</v>
      </c>
      <c r="D32" s="127">
        <f>SUM(F32:H32)</f>
        <v>0</v>
      </c>
      <c r="E32" s="86"/>
      <c r="F32" s="90">
        <v>0</v>
      </c>
      <c r="G32" s="90">
        <v>0</v>
      </c>
      <c r="H32" s="90">
        <v>0</v>
      </c>
      <c r="I32" s="132"/>
      <c r="J32" s="132"/>
      <c r="K32" s="141"/>
    </row>
    <row r="33" spans="2:11" ht="16.5" thickTop="1" thickBot="1" x14ac:dyDescent="0.3">
      <c r="B33" s="87"/>
      <c r="C33" s="88" t="s">
        <v>70</v>
      </c>
      <c r="D33" s="127">
        <f>SUM(F33:H33)</f>
        <v>0</v>
      </c>
      <c r="E33" s="86"/>
      <c r="F33" s="90">
        <v>0</v>
      </c>
      <c r="G33" s="90">
        <v>0</v>
      </c>
      <c r="H33" s="90">
        <v>0</v>
      </c>
      <c r="I33" s="132"/>
      <c r="J33" s="132"/>
      <c r="K33" s="141"/>
    </row>
    <row r="34" spans="2:11" ht="16.5" thickTop="1" thickBot="1" x14ac:dyDescent="0.3">
      <c r="B34" s="87"/>
      <c r="C34" s="88" t="s">
        <v>45</v>
      </c>
      <c r="D34" s="127">
        <f>SUM(F34:H34)</f>
        <v>0</v>
      </c>
      <c r="E34" s="86"/>
      <c r="F34" s="90">
        <v>0</v>
      </c>
      <c r="G34" s="90">
        <v>0</v>
      </c>
      <c r="H34" s="90">
        <v>0</v>
      </c>
      <c r="I34" s="132"/>
      <c r="J34" s="132"/>
      <c r="K34" s="141"/>
    </row>
    <row r="35" spans="2:11" ht="16.5" thickTop="1" thickBot="1" x14ac:dyDescent="0.3">
      <c r="B35" s="87"/>
      <c r="C35" s="88" t="s">
        <v>44</v>
      </c>
      <c r="D35" s="127">
        <f>SUM(F35:H35)</f>
        <v>0</v>
      </c>
      <c r="E35" s="86"/>
      <c r="F35" s="132"/>
      <c r="G35" s="90">
        <v>0</v>
      </c>
      <c r="H35" s="90">
        <v>0</v>
      </c>
      <c r="I35" s="132"/>
      <c r="J35" s="132"/>
      <c r="K35" s="141"/>
    </row>
    <row r="36" spans="2:11" ht="16.5" thickTop="1" thickBot="1" x14ac:dyDescent="0.3">
      <c r="B36" s="87"/>
      <c r="C36" s="84" t="s">
        <v>49</v>
      </c>
      <c r="D36" s="100">
        <f>SUM(D37:D39)</f>
        <v>23941.450178878731</v>
      </c>
      <c r="E36" s="86"/>
      <c r="F36" s="132"/>
      <c r="G36" s="132"/>
      <c r="H36" s="132"/>
      <c r="I36" s="132"/>
      <c r="J36" s="132"/>
      <c r="K36" s="141"/>
    </row>
    <row r="37" spans="2:11" ht="16.5" thickTop="1" thickBot="1" x14ac:dyDescent="0.3">
      <c r="B37" s="87"/>
      <c r="C37" s="88" t="s">
        <v>50</v>
      </c>
      <c r="D37" s="127">
        <f>SUM(F37:H37)</f>
        <v>4704.9526150773936</v>
      </c>
      <c r="E37" s="86"/>
      <c r="F37" s="90">
        <v>4682.0703503094446</v>
      </c>
      <c r="G37" s="90">
        <v>3.1476466682651498</v>
      </c>
      <c r="H37" s="90">
        <v>19.734618099683544</v>
      </c>
      <c r="I37" s="132"/>
      <c r="J37" s="132"/>
      <c r="K37" s="141"/>
    </row>
    <row r="38" spans="2:11" ht="16.5" thickTop="1" thickBot="1" x14ac:dyDescent="0.3">
      <c r="B38" s="87"/>
      <c r="C38" s="88" t="s">
        <v>51</v>
      </c>
      <c r="D38" s="127">
        <f>G38</f>
        <v>18154.353405253449</v>
      </c>
      <c r="E38" s="86"/>
      <c r="F38" s="132"/>
      <c r="G38" s="90">
        <v>18154.353405253449</v>
      </c>
      <c r="H38" s="132"/>
      <c r="I38" s="132"/>
      <c r="J38" s="132"/>
      <c r="K38" s="141"/>
    </row>
    <row r="39" spans="2:11" ht="16.5" thickTop="1" thickBot="1" x14ac:dyDescent="0.3">
      <c r="B39" s="87"/>
      <c r="C39" s="88" t="s">
        <v>52</v>
      </c>
      <c r="D39" s="117">
        <f>K39</f>
        <v>1082.1441585478888</v>
      </c>
      <c r="E39" s="86"/>
      <c r="F39" s="132"/>
      <c r="G39" s="132"/>
      <c r="H39" s="132"/>
      <c r="I39" s="132"/>
      <c r="J39" s="132"/>
      <c r="K39" s="135">
        <v>1082.1441585478888</v>
      </c>
    </row>
    <row r="40" spans="2:11" ht="16.5" thickTop="1" thickBot="1" x14ac:dyDescent="0.3">
      <c r="B40" s="87"/>
      <c r="C40" s="84" t="s">
        <v>10</v>
      </c>
      <c r="D40" s="100">
        <f>SUM(D41:D50)</f>
        <v>11497.848790505903</v>
      </c>
      <c r="E40" s="129"/>
      <c r="F40" s="129"/>
      <c r="G40" s="129"/>
      <c r="H40" s="129"/>
      <c r="I40" s="129"/>
      <c r="J40" s="129"/>
      <c r="K40" s="134"/>
    </row>
    <row r="41" spans="2:11" ht="16.5" thickTop="1" thickBot="1" x14ac:dyDescent="0.3">
      <c r="B41" s="87"/>
      <c r="C41" s="88" t="s">
        <v>53</v>
      </c>
      <c r="D41" s="117" t="s">
        <v>84</v>
      </c>
      <c r="E41" s="129"/>
      <c r="F41" s="117" t="s">
        <v>84</v>
      </c>
      <c r="G41" s="117" t="s">
        <v>84</v>
      </c>
      <c r="H41" s="129"/>
      <c r="I41" s="129"/>
      <c r="J41" s="129"/>
      <c r="K41" s="134"/>
    </row>
    <row r="42" spans="2:11" ht="16.5" thickTop="1" thickBot="1" x14ac:dyDescent="0.3">
      <c r="B42" s="87"/>
      <c r="C42" s="88" t="s">
        <v>101</v>
      </c>
      <c r="D42" s="117" t="s">
        <v>84</v>
      </c>
      <c r="E42" s="129"/>
      <c r="F42" s="117"/>
      <c r="G42" s="117"/>
      <c r="H42" s="129"/>
      <c r="I42" s="129"/>
      <c r="J42" s="129"/>
      <c r="K42" s="134"/>
    </row>
    <row r="43" spans="2:11" ht="16.5" thickTop="1" thickBot="1" x14ac:dyDescent="0.3">
      <c r="B43" s="87"/>
      <c r="C43" s="88" t="s">
        <v>85</v>
      </c>
      <c r="D43" s="117" t="s">
        <v>84</v>
      </c>
      <c r="E43" s="129"/>
      <c r="F43" s="117" t="s">
        <v>84</v>
      </c>
      <c r="G43" s="117" t="s">
        <v>84</v>
      </c>
      <c r="H43" s="129"/>
      <c r="I43" s="129"/>
      <c r="J43" s="129"/>
      <c r="K43" s="134"/>
    </row>
    <row r="44" spans="2:11" ht="16.5" thickTop="1" thickBot="1" x14ac:dyDescent="0.3">
      <c r="B44" s="87"/>
      <c r="C44" s="88" t="s">
        <v>86</v>
      </c>
      <c r="D44" s="117" t="s">
        <v>84</v>
      </c>
      <c r="E44" s="129"/>
      <c r="F44" s="117" t="s">
        <v>84</v>
      </c>
      <c r="G44" s="129"/>
      <c r="H44" s="129"/>
      <c r="I44" s="117" t="s">
        <v>84</v>
      </c>
      <c r="J44" s="129"/>
      <c r="K44" s="134"/>
    </row>
    <row r="45" spans="2:11" ht="16.5" thickTop="1" thickBot="1" x14ac:dyDescent="0.3">
      <c r="B45" s="87"/>
      <c r="C45" s="91" t="s">
        <v>71</v>
      </c>
      <c r="D45" s="117" t="s">
        <v>84</v>
      </c>
      <c r="E45" s="129"/>
      <c r="F45" s="117" t="s">
        <v>84</v>
      </c>
      <c r="G45" s="117" t="s">
        <v>84</v>
      </c>
      <c r="H45" s="129"/>
      <c r="I45" s="129"/>
      <c r="J45" s="129"/>
      <c r="K45" s="134"/>
    </row>
    <row r="46" spans="2:11" ht="16.5" thickTop="1" thickBot="1" x14ac:dyDescent="0.3">
      <c r="B46" s="87"/>
      <c r="C46" s="91" t="s">
        <v>87</v>
      </c>
      <c r="D46" s="117" t="s">
        <v>84</v>
      </c>
      <c r="E46" s="129"/>
      <c r="F46" s="117" t="s">
        <v>84</v>
      </c>
      <c r="G46" s="117" t="s">
        <v>84</v>
      </c>
      <c r="H46" s="129"/>
      <c r="I46" s="129"/>
      <c r="J46" s="129"/>
      <c r="K46" s="134"/>
    </row>
    <row r="47" spans="2:11" ht="16.5" thickTop="1" thickBot="1" x14ac:dyDescent="0.3">
      <c r="B47" s="87"/>
      <c r="C47" s="91" t="s">
        <v>88</v>
      </c>
      <c r="D47" s="117" t="s">
        <v>84</v>
      </c>
      <c r="E47" s="129"/>
      <c r="F47" s="117" t="s">
        <v>84</v>
      </c>
      <c r="G47" s="117" t="s">
        <v>84</v>
      </c>
      <c r="H47" s="129"/>
      <c r="I47" s="129"/>
      <c r="J47" s="129"/>
      <c r="K47" s="134"/>
    </row>
    <row r="48" spans="2:11" ht="16.5" thickTop="1" thickBot="1" x14ac:dyDescent="0.3">
      <c r="B48" s="87"/>
      <c r="C48" s="88" t="s">
        <v>89</v>
      </c>
      <c r="D48" s="117" t="s">
        <v>84</v>
      </c>
      <c r="E48" s="129"/>
      <c r="F48" s="129"/>
      <c r="G48" s="129"/>
      <c r="H48" s="129"/>
      <c r="I48" s="117" t="s">
        <v>84</v>
      </c>
      <c r="J48" s="117" t="s">
        <v>84</v>
      </c>
      <c r="K48" s="117" t="s">
        <v>84</v>
      </c>
    </row>
    <row r="49" spans="2:11" ht="16.5" thickTop="1" thickBot="1" x14ac:dyDescent="0.3">
      <c r="B49" s="87"/>
      <c r="C49" s="84" t="s">
        <v>54</v>
      </c>
      <c r="D49" s="128"/>
      <c r="E49" s="129"/>
      <c r="F49" s="129"/>
      <c r="G49" s="129"/>
      <c r="H49" s="129"/>
      <c r="I49" s="129"/>
      <c r="J49" s="129"/>
      <c r="K49" s="134"/>
    </row>
    <row r="50" spans="2:11" ht="16.5" thickTop="1" thickBot="1" x14ac:dyDescent="0.3">
      <c r="B50" s="87"/>
      <c r="C50" s="88" t="s">
        <v>55</v>
      </c>
      <c r="D50" s="117">
        <f>J50</f>
        <v>11497.848790505903</v>
      </c>
      <c r="E50" s="129"/>
      <c r="F50" s="129"/>
      <c r="G50" s="129"/>
      <c r="H50" s="129"/>
      <c r="I50" s="129"/>
      <c r="J50" s="117">
        <v>11497.848790505903</v>
      </c>
      <c r="K50" s="134"/>
    </row>
    <row r="51" spans="2:11" ht="16.5" thickTop="1" thickBot="1" x14ac:dyDescent="0.3">
      <c r="B51" s="92" t="s">
        <v>56</v>
      </c>
      <c r="C51" s="93" t="s">
        <v>57</v>
      </c>
      <c r="D51" s="100">
        <f>SUM(D52:D64)</f>
        <v>431445.41048241802</v>
      </c>
      <c r="E51" s="129"/>
      <c r="F51" s="129"/>
      <c r="G51" s="129"/>
      <c r="H51" s="129"/>
      <c r="I51" s="129"/>
      <c r="J51" s="129"/>
      <c r="K51" s="134"/>
    </row>
    <row r="52" spans="2:11" ht="16.5" thickTop="1" thickBot="1" x14ac:dyDescent="0.3">
      <c r="B52" s="94"/>
      <c r="C52" s="95" t="s">
        <v>48</v>
      </c>
      <c r="D52" s="127">
        <f>SUM(F52:H52)</f>
        <v>278203.16500091343</v>
      </c>
      <c r="E52" s="129"/>
      <c r="F52" s="117">
        <v>277220.14284811961</v>
      </c>
      <c r="G52" s="117">
        <v>734.30570449658569</v>
      </c>
      <c r="H52" s="117">
        <v>248.71644829723064</v>
      </c>
      <c r="I52" s="129"/>
      <c r="J52" s="129"/>
      <c r="K52" s="134"/>
    </row>
    <row r="53" spans="2:11" ht="16.5" thickTop="1" thickBot="1" x14ac:dyDescent="0.3">
      <c r="B53" s="94"/>
      <c r="C53" s="95" t="s">
        <v>58</v>
      </c>
      <c r="D53" s="127">
        <f>SUM(F53:H53)</f>
        <v>69803.790946510519</v>
      </c>
      <c r="E53" s="129"/>
      <c r="F53" s="117">
        <v>69569.572132812973</v>
      </c>
      <c r="G53" s="117">
        <v>174.95863191864808</v>
      </c>
      <c r="H53" s="117">
        <v>59.26018177889695</v>
      </c>
      <c r="I53" s="129"/>
      <c r="J53" s="129"/>
      <c r="K53" s="134"/>
    </row>
    <row r="54" spans="2:11" ht="16.5" thickTop="1" thickBot="1" x14ac:dyDescent="0.3">
      <c r="B54" s="94"/>
      <c r="C54" s="95" t="s">
        <v>59</v>
      </c>
      <c r="D54" s="117" t="s">
        <v>84</v>
      </c>
      <c r="E54" s="129"/>
      <c r="F54" s="129"/>
      <c r="G54" s="117"/>
      <c r="H54" s="117"/>
      <c r="I54" s="129"/>
      <c r="J54" s="129"/>
      <c r="K54" s="134"/>
    </row>
    <row r="55" spans="2:11" ht="16.5" thickTop="1" thickBot="1" x14ac:dyDescent="0.3">
      <c r="B55" s="94"/>
      <c r="C55" s="95" t="s">
        <v>60</v>
      </c>
      <c r="D55" s="117" t="s">
        <v>84</v>
      </c>
      <c r="E55" s="129"/>
      <c r="F55" s="129"/>
      <c r="G55" s="117"/>
      <c r="H55" s="117"/>
      <c r="I55" s="129"/>
      <c r="J55" s="129"/>
      <c r="K55" s="134"/>
    </row>
    <row r="56" spans="2:11" ht="16.5" thickTop="1" thickBot="1" x14ac:dyDescent="0.3">
      <c r="B56" s="94"/>
      <c r="C56" s="93" t="s">
        <v>90</v>
      </c>
      <c r="D56" s="128"/>
      <c r="E56" s="129"/>
      <c r="F56" s="129"/>
      <c r="G56" s="129"/>
      <c r="H56" s="129"/>
      <c r="I56" s="129"/>
      <c r="J56" s="129"/>
      <c r="K56" s="134"/>
    </row>
    <row r="57" spans="2:11" ht="16.5" thickTop="1" thickBot="1" x14ac:dyDescent="0.3">
      <c r="B57" s="94"/>
      <c r="C57" s="95" t="s">
        <v>58</v>
      </c>
      <c r="D57" s="127">
        <f>SUM(F57:H57)</f>
        <v>32189.864564285996</v>
      </c>
      <c r="E57" s="129"/>
      <c r="F57" s="127">
        <v>32081.855073839997</v>
      </c>
      <c r="G57" s="127">
        <v>80.681788044000001</v>
      </c>
      <c r="H57" s="127">
        <v>27.327702402000003</v>
      </c>
      <c r="I57" s="129"/>
      <c r="J57" s="129"/>
      <c r="K57" s="134"/>
    </row>
    <row r="58" spans="2:11" ht="16.5" thickTop="1" thickBot="1" x14ac:dyDescent="0.3">
      <c r="B58" s="94"/>
      <c r="C58" s="95" t="s">
        <v>45</v>
      </c>
      <c r="D58" s="117">
        <f>SUM(F58:H58)</f>
        <v>0</v>
      </c>
      <c r="E58" s="129"/>
      <c r="F58" s="127">
        <v>0</v>
      </c>
      <c r="G58" s="127">
        <v>0</v>
      </c>
      <c r="H58" s="127">
        <v>0</v>
      </c>
      <c r="I58" s="129"/>
      <c r="J58" s="129"/>
      <c r="K58" s="134"/>
    </row>
    <row r="59" spans="2:11" ht="16.5" thickTop="1" thickBot="1" x14ac:dyDescent="0.3">
      <c r="B59" s="94"/>
      <c r="C59" s="93" t="s">
        <v>91</v>
      </c>
      <c r="D59" s="128"/>
      <c r="E59" s="129"/>
      <c r="F59" s="130"/>
      <c r="G59" s="130"/>
      <c r="H59" s="130"/>
      <c r="I59" s="130"/>
      <c r="J59" s="129"/>
      <c r="K59" s="134"/>
    </row>
    <row r="60" spans="2:11" ht="16.5" thickTop="1" thickBot="1" x14ac:dyDescent="0.3">
      <c r="B60" s="94"/>
      <c r="C60" s="95" t="s">
        <v>74</v>
      </c>
      <c r="D60" s="127" t="s">
        <v>84</v>
      </c>
      <c r="E60" s="129"/>
      <c r="F60" s="127"/>
      <c r="G60" s="127"/>
      <c r="H60" s="127"/>
      <c r="I60" s="129"/>
      <c r="J60" s="130"/>
      <c r="K60" s="134"/>
    </row>
    <row r="61" spans="2:11" ht="16.5" thickTop="1" thickBot="1" x14ac:dyDescent="0.3">
      <c r="B61" s="94"/>
      <c r="C61" s="95" t="s">
        <v>92</v>
      </c>
      <c r="D61" s="127" t="s">
        <v>84</v>
      </c>
      <c r="E61" s="129"/>
      <c r="F61" s="127">
        <v>1.2737333786313749</v>
      </c>
      <c r="G61" s="127">
        <v>1.6016387805938058E-3</v>
      </c>
      <c r="H61" s="127">
        <v>5.424905547172569E-4</v>
      </c>
      <c r="I61" s="129"/>
      <c r="J61" s="130"/>
      <c r="K61" s="134"/>
    </row>
    <row r="62" spans="2:11" ht="16.5" thickTop="1" thickBot="1" x14ac:dyDescent="0.3">
      <c r="B62" s="94"/>
      <c r="C62" s="95" t="s">
        <v>93</v>
      </c>
      <c r="D62" s="127">
        <f>SUM(F62:H62)</f>
        <v>0</v>
      </c>
      <c r="E62" s="129"/>
      <c r="F62" s="127">
        <v>0</v>
      </c>
      <c r="G62" s="127">
        <v>0</v>
      </c>
      <c r="H62" s="127">
        <v>0</v>
      </c>
      <c r="I62" s="129"/>
      <c r="J62" s="130"/>
      <c r="K62" s="134"/>
    </row>
    <row r="63" spans="2:11" ht="16.5" thickTop="1" thickBot="1" x14ac:dyDescent="0.3">
      <c r="B63" s="94"/>
      <c r="C63" s="93" t="s">
        <v>94</v>
      </c>
      <c r="D63" s="128"/>
      <c r="E63" s="129"/>
      <c r="F63" s="129"/>
      <c r="G63" s="129"/>
      <c r="H63" s="129"/>
      <c r="I63" s="129"/>
      <c r="J63" s="130"/>
      <c r="K63" s="134"/>
    </row>
    <row r="64" spans="2:11" ht="16.5" thickTop="1" thickBot="1" x14ac:dyDescent="0.3">
      <c r="B64" s="94"/>
      <c r="C64" s="95" t="s">
        <v>95</v>
      </c>
      <c r="D64" s="127">
        <f>SUM(F64:H64)</f>
        <v>51248.589970708068</v>
      </c>
      <c r="E64" s="129"/>
      <c r="F64" s="127">
        <v>51072.499871161155</v>
      </c>
      <c r="G64" s="127">
        <v>131.50298517541012</v>
      </c>
      <c r="H64" s="127">
        <v>44.587114371503738</v>
      </c>
      <c r="I64" s="129"/>
      <c r="J64" s="130"/>
      <c r="K64" s="134"/>
    </row>
    <row r="65" spans="2:11" ht="16.5" thickTop="1" thickBot="1" x14ac:dyDescent="0.3">
      <c r="B65" s="83" t="s">
        <v>61</v>
      </c>
      <c r="C65" s="84" t="s">
        <v>62</v>
      </c>
      <c r="D65" s="100">
        <f>SUM(D66:D69)</f>
        <v>15696.368048766057</v>
      </c>
      <c r="E65" s="129"/>
      <c r="F65" s="129"/>
      <c r="G65" s="129"/>
      <c r="H65" s="129"/>
      <c r="I65" s="129"/>
      <c r="J65" s="130"/>
      <c r="K65" s="134"/>
    </row>
    <row r="66" spans="2:11" ht="16.5" thickTop="1" thickBot="1" x14ac:dyDescent="0.3">
      <c r="B66" s="87"/>
      <c r="C66" s="88" t="s">
        <v>100</v>
      </c>
      <c r="D66" s="117">
        <f>SUM(F66:H66)</f>
        <v>10278.470166731622</v>
      </c>
      <c r="E66" s="129"/>
      <c r="F66" s="129">
        <v>0</v>
      </c>
      <c r="G66" s="117">
        <v>10278.470166731622</v>
      </c>
      <c r="H66" s="130">
        <v>0</v>
      </c>
      <c r="I66" s="130"/>
      <c r="J66" s="130"/>
      <c r="K66" s="134"/>
    </row>
    <row r="67" spans="2:11" ht="16.5" thickTop="1" thickBot="1" x14ac:dyDescent="0.3">
      <c r="B67" s="87"/>
      <c r="C67" s="88" t="s">
        <v>63</v>
      </c>
      <c r="D67" s="127">
        <f>SUM(F67:H67)</f>
        <v>0</v>
      </c>
      <c r="E67" s="129"/>
      <c r="F67" s="127"/>
      <c r="G67" s="127"/>
      <c r="H67" s="127"/>
      <c r="I67" s="129"/>
      <c r="J67" s="130"/>
      <c r="K67" s="134"/>
    </row>
    <row r="68" spans="2:11" ht="16.5" thickTop="1" thickBot="1" x14ac:dyDescent="0.3">
      <c r="B68" s="87"/>
      <c r="C68" s="84" t="s">
        <v>64</v>
      </c>
      <c r="D68" s="128"/>
      <c r="E68" s="129"/>
      <c r="F68" s="129"/>
      <c r="G68" s="129"/>
      <c r="H68" s="129"/>
      <c r="I68" s="129"/>
      <c r="J68" s="130"/>
      <c r="K68" s="139"/>
    </row>
    <row r="69" spans="2:11" ht="16.5" thickTop="1" thickBot="1" x14ac:dyDescent="0.3">
      <c r="B69" s="87"/>
      <c r="C69" s="88" t="s">
        <v>65</v>
      </c>
      <c r="D69" s="127">
        <f>SUM(G69:H69)</f>
        <v>5417.8978820344355</v>
      </c>
      <c r="E69" s="129"/>
      <c r="F69" s="129"/>
      <c r="G69" s="117">
        <v>4063.4234115258269</v>
      </c>
      <c r="H69" s="117">
        <v>1354.4744705086089</v>
      </c>
      <c r="I69" s="129"/>
      <c r="J69" s="130"/>
      <c r="K69" s="134"/>
    </row>
    <row r="70" spans="2:11" ht="16.5" thickTop="1" thickBot="1" x14ac:dyDescent="0.3">
      <c r="B70" s="92" t="s">
        <v>11</v>
      </c>
      <c r="C70" s="96" t="s">
        <v>66</v>
      </c>
      <c r="D70" s="100">
        <f>SUM(D71:D75)</f>
        <v>79096.096124621414</v>
      </c>
      <c r="E70" s="129"/>
      <c r="F70" s="129"/>
      <c r="G70" s="129"/>
      <c r="H70" s="129"/>
      <c r="I70" s="129"/>
      <c r="J70" s="129"/>
      <c r="K70" s="134"/>
    </row>
    <row r="71" spans="2:11" ht="16.5" thickTop="1" thickBot="1" x14ac:dyDescent="0.3">
      <c r="B71" s="94"/>
      <c r="C71" s="97" t="s">
        <v>96</v>
      </c>
      <c r="D71" s="127">
        <f>G71</f>
        <v>62856.603810000001</v>
      </c>
      <c r="E71" s="129"/>
      <c r="F71" s="129"/>
      <c r="G71" s="127">
        <v>62856.603810000001</v>
      </c>
      <c r="H71" s="129"/>
      <c r="I71" s="129"/>
      <c r="J71" s="130"/>
      <c r="K71" s="134"/>
    </row>
    <row r="72" spans="2:11" ht="16.5" thickTop="1" thickBot="1" x14ac:dyDescent="0.3">
      <c r="B72" s="94"/>
      <c r="C72" s="97" t="s">
        <v>97</v>
      </c>
      <c r="D72" s="127">
        <f>SUM(G72:H72)</f>
        <v>11904.498811904747</v>
      </c>
      <c r="E72" s="129"/>
      <c r="F72" s="129"/>
      <c r="G72" s="127">
        <v>9869.0012875052471</v>
      </c>
      <c r="H72" s="127">
        <v>2035.4975243995002</v>
      </c>
      <c r="I72" s="129"/>
      <c r="J72" s="130"/>
      <c r="K72" s="134"/>
    </row>
    <row r="73" spans="2:11" ht="16.5" thickTop="1" thickBot="1" x14ac:dyDescent="0.3">
      <c r="B73" s="94"/>
      <c r="C73" s="96" t="s">
        <v>67</v>
      </c>
      <c r="D73" s="128"/>
      <c r="E73" s="129"/>
      <c r="F73" s="129"/>
      <c r="G73" s="129"/>
      <c r="H73" s="129"/>
      <c r="I73" s="129"/>
      <c r="J73" s="129"/>
      <c r="K73" s="134"/>
    </row>
    <row r="74" spans="2:11" ht="16.5" thickTop="1" thickBot="1" x14ac:dyDescent="0.3">
      <c r="B74" s="94"/>
      <c r="C74" s="97" t="s">
        <v>98</v>
      </c>
      <c r="D74" s="127">
        <f>H74</f>
        <v>4334.9935027166612</v>
      </c>
      <c r="E74" s="129"/>
      <c r="F74" s="129"/>
      <c r="G74" s="129"/>
      <c r="H74" s="127">
        <v>4334.9935027166612</v>
      </c>
      <c r="I74" s="129"/>
      <c r="J74" s="130"/>
      <c r="K74" s="134"/>
    </row>
    <row r="75" spans="2:11" ht="16.5" thickTop="1" thickBot="1" x14ac:dyDescent="0.3">
      <c r="B75" s="119"/>
      <c r="C75" s="120" t="s">
        <v>99</v>
      </c>
      <c r="D75" s="127" t="s">
        <v>84</v>
      </c>
      <c r="E75" s="137"/>
      <c r="F75" s="127"/>
      <c r="G75" s="127"/>
      <c r="H75" s="127"/>
      <c r="I75" s="137"/>
      <c r="J75" s="137"/>
      <c r="K75" s="140"/>
    </row>
    <row r="76" spans="2:11" ht="15.75" thickBot="1" x14ac:dyDescent="0.3">
      <c r="D76" s="100"/>
      <c r="E76" s="100"/>
      <c r="F76" s="100"/>
      <c r="G76" s="100"/>
      <c r="H76" s="100"/>
      <c r="I76" s="100"/>
      <c r="J76" s="100"/>
      <c r="K76" s="100"/>
    </row>
    <row r="77" spans="2:11" ht="15.75" thickBot="1" x14ac:dyDescent="0.3">
      <c r="B77" s="98" t="s">
        <v>68</v>
      </c>
      <c r="C77" s="99"/>
      <c r="D77" s="122">
        <f>SUM(D14, D20, D28, D36, D40, D51, D65, D70)</f>
        <v>841461.14789025567</v>
      </c>
      <c r="E77" s="129"/>
      <c r="F77" s="124">
        <f>SUM(F14:F75)</f>
        <v>712548.35181262984</v>
      </c>
      <c r="G77" s="124">
        <f>SUM(G14:G75)</f>
        <v>106888.33730551026</v>
      </c>
      <c r="H77" s="124">
        <f>SUM(H14:H75)</f>
        <v>9445.7417005696061</v>
      </c>
      <c r="I77" s="124"/>
      <c r="J77" s="124">
        <f>SUM(J14:J75)</f>
        <v>11497.848790505903</v>
      </c>
      <c r="K77" s="131">
        <f>SUM(K14:K75)</f>
        <v>1082.1441585478888</v>
      </c>
    </row>
    <row r="78" spans="2:11" x14ac:dyDescent="0.25">
      <c r="J78" s="125"/>
      <c r="K78" s="125"/>
    </row>
  </sheetData>
  <mergeCells count="1">
    <mergeCell ref="B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workbookViewId="0">
      <selection activeCell="C6" sqref="C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108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2" t="s">
        <v>72</v>
      </c>
      <c r="C12" s="153"/>
      <c r="D12" s="153"/>
      <c r="E12" s="153"/>
      <c r="F12" s="153"/>
      <c r="G12" s="153"/>
      <c r="H12" s="153"/>
      <c r="I12" s="153"/>
      <c r="J12" s="153"/>
      <c r="K12" s="154"/>
    </row>
    <row r="13" spans="2:11" x14ac:dyDescent="0.25">
      <c r="B13" s="79"/>
      <c r="C13" s="80"/>
      <c r="D13" s="81" t="s">
        <v>77</v>
      </c>
      <c r="E13" s="113"/>
      <c r="F13" s="82" t="s">
        <v>78</v>
      </c>
      <c r="G13" s="82" t="s">
        <v>79</v>
      </c>
      <c r="H13" s="82" t="s">
        <v>80</v>
      </c>
      <c r="I13" s="82" t="s">
        <v>81</v>
      </c>
      <c r="J13" s="82" t="s">
        <v>82</v>
      </c>
      <c r="K13" s="114" t="s">
        <v>83</v>
      </c>
    </row>
    <row r="14" spans="2:11" ht="15.75" thickBot="1" x14ac:dyDescent="0.3">
      <c r="B14" s="83" t="s">
        <v>39</v>
      </c>
      <c r="C14" s="84" t="s">
        <v>40</v>
      </c>
      <c r="D14" s="100">
        <f>SUM(D15:D19)</f>
        <v>581482.08984957857</v>
      </c>
      <c r="E14" s="136"/>
      <c r="F14" s="130"/>
      <c r="G14" s="130"/>
      <c r="H14" s="130"/>
      <c r="I14" s="130"/>
      <c r="J14" s="129"/>
      <c r="K14" s="134"/>
    </row>
    <row r="15" spans="2:11" ht="16.5" thickTop="1" thickBot="1" x14ac:dyDescent="0.3">
      <c r="B15" s="87"/>
      <c r="C15" s="88" t="s">
        <v>41</v>
      </c>
      <c r="D15" s="127">
        <f>SUM(F15:H15)</f>
        <v>48760.067170694245</v>
      </c>
      <c r="E15" s="129"/>
      <c r="F15" s="138">
        <v>48522.92540575334</v>
      </c>
      <c r="G15" s="138">
        <v>32.620830756591168</v>
      </c>
      <c r="H15" s="138">
        <v>204.52093418431585</v>
      </c>
      <c r="I15" s="129"/>
      <c r="J15" s="129"/>
      <c r="K15" s="134"/>
    </row>
    <row r="16" spans="2:11" ht="16.5" thickTop="1" thickBot="1" x14ac:dyDescent="0.3">
      <c r="B16" s="87"/>
      <c r="C16" s="88" t="s">
        <v>42</v>
      </c>
      <c r="D16" s="127">
        <f>SUM(F16:H16)</f>
        <v>391794.5554684127</v>
      </c>
      <c r="E16" s="129"/>
      <c r="F16" s="138">
        <v>391410.67476136651</v>
      </c>
      <c r="G16" s="138">
        <v>155.02874707636167</v>
      </c>
      <c r="H16" s="138">
        <v>228.85195996986724</v>
      </c>
      <c r="I16" s="129"/>
      <c r="J16" s="129"/>
      <c r="K16" s="134"/>
    </row>
    <row r="17" spans="2:14" ht="16.5" thickTop="1" thickBot="1" x14ac:dyDescent="0.3">
      <c r="B17" s="87"/>
      <c r="C17" s="88" t="s">
        <v>43</v>
      </c>
      <c r="D17" s="127">
        <f>SUM(F17:H17)</f>
        <v>27408.838911113311</v>
      </c>
      <c r="E17" s="129"/>
      <c r="F17" s="138">
        <v>27300.901083710265</v>
      </c>
      <c r="G17" s="138">
        <v>27.30957078872256</v>
      </c>
      <c r="H17" s="138">
        <v>80.628256614323746</v>
      </c>
      <c r="I17" s="129"/>
      <c r="J17" s="129"/>
      <c r="K17" s="134"/>
    </row>
    <row r="18" spans="2:14" ht="16.5" thickTop="1" thickBot="1" x14ac:dyDescent="0.3">
      <c r="B18" s="87"/>
      <c r="C18" s="88" t="s">
        <v>69</v>
      </c>
      <c r="D18" s="127">
        <f>SUM(F18:H18)</f>
        <v>111432.34738144203</v>
      </c>
      <c r="E18" s="129"/>
      <c r="F18" s="138">
        <v>111058.44860234544</v>
      </c>
      <c r="G18" s="138">
        <v>94.600895916005456</v>
      </c>
      <c r="H18" s="138">
        <v>279.29788318058752</v>
      </c>
      <c r="I18" s="129"/>
      <c r="J18" s="129"/>
      <c r="K18" s="134"/>
    </row>
    <row r="19" spans="2:14" ht="16.5" thickTop="1" thickBot="1" x14ac:dyDescent="0.3">
      <c r="B19" s="87"/>
      <c r="C19" s="88" t="s">
        <v>44</v>
      </c>
      <c r="D19" s="127">
        <f>SUM(F19:H19)</f>
        <v>2086.2809179163096</v>
      </c>
      <c r="E19" s="129"/>
      <c r="F19" s="138">
        <v>0</v>
      </c>
      <c r="G19" s="138">
        <v>710.22329120555219</v>
      </c>
      <c r="H19" s="138">
        <v>1376.0576267107572</v>
      </c>
      <c r="I19" s="129"/>
      <c r="J19" s="129"/>
      <c r="K19" s="134"/>
    </row>
    <row r="20" spans="2:14" ht="16.5" thickTop="1" thickBot="1" x14ac:dyDescent="0.3">
      <c r="B20" s="87"/>
      <c r="C20" s="84" t="s">
        <v>46</v>
      </c>
      <c r="D20" s="100">
        <f>SUM(D21:D27)</f>
        <v>461237.59897340264</v>
      </c>
      <c r="E20" s="129"/>
      <c r="F20" s="130"/>
      <c r="G20" s="130"/>
      <c r="H20" s="130"/>
      <c r="I20" s="129"/>
      <c r="J20" s="129"/>
      <c r="K20" s="134"/>
    </row>
    <row r="21" spans="2:14" ht="16.5" thickTop="1" thickBot="1" x14ac:dyDescent="0.3">
      <c r="B21" s="87"/>
      <c r="C21" s="88" t="s">
        <v>41</v>
      </c>
      <c r="D21" s="127">
        <f>SUM(F21:H21)</f>
        <v>55219.591204032244</v>
      </c>
      <c r="E21" s="129"/>
      <c r="F21" s="117">
        <v>54951.03391776768</v>
      </c>
      <c r="G21" s="117">
        <v>36.942298147560962</v>
      </c>
      <c r="H21" s="117">
        <v>231.6149881170048</v>
      </c>
      <c r="I21" s="129"/>
      <c r="J21" s="129"/>
      <c r="K21" s="134"/>
    </row>
    <row r="22" spans="2:14" ht="16.5" thickTop="1" thickBot="1" x14ac:dyDescent="0.3">
      <c r="B22" s="87"/>
      <c r="C22" s="88" t="s">
        <v>42</v>
      </c>
      <c r="D22" s="127">
        <f t="shared" ref="D22:D30" si="0">SUM(F22:H22)</f>
        <v>295259.80623333319</v>
      </c>
      <c r="E22" s="129"/>
      <c r="F22" s="117">
        <v>294970.51037253783</v>
      </c>
      <c r="G22" s="117">
        <v>116.83102070583357</v>
      </c>
      <c r="H22" s="117">
        <v>172.46484008956384</v>
      </c>
      <c r="I22" s="129"/>
      <c r="J22" s="129"/>
      <c r="K22" s="134"/>
    </row>
    <row r="23" spans="2:14" ht="16.5" thickTop="1" thickBot="1" x14ac:dyDescent="0.3">
      <c r="B23" s="87"/>
      <c r="C23" s="88" t="s">
        <v>43</v>
      </c>
      <c r="D23" s="127">
        <f>SUM(F23:H23)</f>
        <v>10011.578916371283</v>
      </c>
      <c r="E23" s="129"/>
      <c r="F23" s="127">
        <v>9972.1526538939943</v>
      </c>
      <c r="G23" s="127">
        <v>9.9753194219644588</v>
      </c>
      <c r="H23" s="127">
        <v>29.450943055323645</v>
      </c>
      <c r="I23" s="129"/>
      <c r="J23" s="129"/>
      <c r="K23" s="134"/>
    </row>
    <row r="24" spans="2:14" ht="16.5" thickTop="1" thickBot="1" x14ac:dyDescent="0.3">
      <c r="B24" s="87"/>
      <c r="C24" s="88" t="s">
        <v>69</v>
      </c>
      <c r="D24" s="127">
        <f>SUM(F24:H24)</f>
        <v>99981.583102684948</v>
      </c>
      <c r="E24" s="129"/>
      <c r="F24" s="127">
        <v>99646.106082477578</v>
      </c>
      <c r="G24" s="127">
        <v>84.879728004273787</v>
      </c>
      <c r="H24" s="127">
        <v>250.59729220309396</v>
      </c>
      <c r="I24" s="129"/>
      <c r="J24" s="129"/>
      <c r="K24" s="134"/>
      <c r="N24" s="78"/>
    </row>
    <row r="25" spans="2:14" ht="16.5" thickTop="1" thickBot="1" x14ac:dyDescent="0.3">
      <c r="B25" s="87"/>
      <c r="C25" s="88" t="s">
        <v>70</v>
      </c>
      <c r="D25" s="127" t="s">
        <v>84</v>
      </c>
      <c r="E25" s="129"/>
      <c r="F25" s="127"/>
      <c r="G25" s="127"/>
      <c r="H25" s="127"/>
      <c r="I25" s="129"/>
      <c r="J25" s="129"/>
      <c r="K25" s="134"/>
      <c r="N25" s="78"/>
    </row>
    <row r="26" spans="2:14" ht="16.5" thickTop="1" thickBot="1" x14ac:dyDescent="0.3">
      <c r="B26" s="87"/>
      <c r="C26" s="88" t="s">
        <v>45</v>
      </c>
      <c r="D26" s="127">
        <f>SUM(F26:H26)</f>
        <v>102.94204949413448</v>
      </c>
      <c r="E26" s="129"/>
      <c r="F26" s="127">
        <v>102.21381114931332</v>
      </c>
      <c r="G26" s="127">
        <v>0.23139347682763012</v>
      </c>
      <c r="H26" s="127">
        <v>0.49684486799352617</v>
      </c>
      <c r="I26" s="129"/>
      <c r="J26" s="129"/>
      <c r="K26" s="134"/>
      <c r="N26" s="78"/>
    </row>
    <row r="27" spans="2:14" ht="16.5" thickTop="1" thickBot="1" x14ac:dyDescent="0.3">
      <c r="B27" s="87"/>
      <c r="C27" s="88" t="s">
        <v>44</v>
      </c>
      <c r="D27" s="127">
        <f>SUM(F27:H27)</f>
        <v>662.09746748684506</v>
      </c>
      <c r="E27" s="129"/>
      <c r="F27" s="127">
        <v>0</v>
      </c>
      <c r="G27" s="127">
        <v>225.39488254871321</v>
      </c>
      <c r="H27" s="127">
        <v>436.70258493813185</v>
      </c>
      <c r="I27" s="129"/>
      <c r="J27" s="129"/>
      <c r="K27" s="134"/>
      <c r="N27" s="78"/>
    </row>
    <row r="28" spans="2:14" ht="16.5" thickTop="1" thickBot="1" x14ac:dyDescent="0.3">
      <c r="B28" s="87"/>
      <c r="C28" s="84" t="s">
        <v>47</v>
      </c>
      <c r="D28" s="100">
        <f>SUM(D29:D35)</f>
        <v>8069.1641679445365</v>
      </c>
      <c r="E28" s="129"/>
      <c r="F28" s="130"/>
      <c r="G28" s="130"/>
      <c r="H28" s="130"/>
      <c r="I28" s="130"/>
      <c r="J28" s="129"/>
      <c r="K28" s="134"/>
      <c r="N28" s="78"/>
    </row>
    <row r="29" spans="2:14" ht="16.5" thickTop="1" thickBot="1" x14ac:dyDescent="0.3">
      <c r="B29" s="87"/>
      <c r="C29" s="88" t="s">
        <v>41</v>
      </c>
      <c r="D29" s="127">
        <f>SUM(F29:H29)</f>
        <v>5036.6612153421365</v>
      </c>
      <c r="E29" s="129"/>
      <c r="F29" s="117">
        <v>5012.165704992768</v>
      </c>
      <c r="G29" s="117">
        <v>3.3695620744080963</v>
      </c>
      <c r="H29" s="117">
        <v>21.125948274960479</v>
      </c>
      <c r="I29" s="129"/>
      <c r="J29" s="129"/>
      <c r="K29" s="134"/>
      <c r="N29" s="78"/>
    </row>
    <row r="30" spans="2:14" ht="16.5" thickTop="1" thickBot="1" x14ac:dyDescent="0.3">
      <c r="B30" s="87"/>
      <c r="C30" s="88" t="s">
        <v>42</v>
      </c>
      <c r="D30" s="127">
        <f t="shared" si="0"/>
        <v>345.37930800000004</v>
      </c>
      <c r="E30" s="129"/>
      <c r="F30" s="117">
        <v>345.04090500000001</v>
      </c>
      <c r="G30" s="117">
        <v>0.13666275</v>
      </c>
      <c r="H30" s="117">
        <v>0.20174025000000001</v>
      </c>
      <c r="I30" s="129"/>
      <c r="J30" s="129"/>
      <c r="K30" s="134"/>
    </row>
    <row r="31" spans="2:14" ht="16.5" thickTop="1" thickBot="1" x14ac:dyDescent="0.3">
      <c r="B31" s="87"/>
      <c r="C31" s="88" t="s">
        <v>43</v>
      </c>
      <c r="D31" s="127">
        <f>SUM(F31:H31)</f>
        <v>77.209412440399987</v>
      </c>
      <c r="E31" s="129"/>
      <c r="F31" s="127">
        <v>76.905356647999994</v>
      </c>
      <c r="G31" s="127">
        <v>7.6929778800000015E-2</v>
      </c>
      <c r="H31" s="127">
        <v>0.22712601359999995</v>
      </c>
      <c r="I31" s="129"/>
      <c r="J31" s="129"/>
      <c r="K31" s="134"/>
    </row>
    <row r="32" spans="2:14" ht="16.5" thickTop="1" thickBot="1" x14ac:dyDescent="0.3">
      <c r="B32" s="87"/>
      <c r="C32" s="88" t="s">
        <v>69</v>
      </c>
      <c r="D32" s="127">
        <f>SUM(F32:H32)</f>
        <v>882.26694213199994</v>
      </c>
      <c r="E32" s="129"/>
      <c r="F32" s="127">
        <v>879.30659407999997</v>
      </c>
      <c r="G32" s="127">
        <v>0.74900372400000015</v>
      </c>
      <c r="H32" s="127">
        <v>2.2113443279999996</v>
      </c>
      <c r="I32" s="129"/>
      <c r="J32" s="129"/>
      <c r="K32" s="134"/>
    </row>
    <row r="33" spans="2:11" ht="16.5" thickTop="1" thickBot="1" x14ac:dyDescent="0.3">
      <c r="B33" s="87"/>
      <c r="C33" s="88" t="s">
        <v>70</v>
      </c>
      <c r="D33" s="127">
        <f>SUM(F33:H33)</f>
        <v>1465.3835845499998</v>
      </c>
      <c r="E33" s="129"/>
      <c r="F33" s="127">
        <v>1460.5410449999999</v>
      </c>
      <c r="G33" s="127">
        <v>1.2252208500000001</v>
      </c>
      <c r="H33" s="127">
        <v>3.6173186999999993</v>
      </c>
      <c r="I33" s="129"/>
      <c r="J33" s="129"/>
      <c r="K33" s="134"/>
    </row>
    <row r="34" spans="2:11" ht="16.5" thickTop="1" thickBot="1" x14ac:dyDescent="0.3">
      <c r="B34" s="87"/>
      <c r="C34" s="88" t="s">
        <v>45</v>
      </c>
      <c r="D34" s="127">
        <f>SUM(F34:H34)</f>
        <v>0</v>
      </c>
      <c r="E34" s="129"/>
      <c r="F34" s="127">
        <v>0</v>
      </c>
      <c r="G34" s="127">
        <v>0</v>
      </c>
      <c r="H34" s="127">
        <v>0</v>
      </c>
      <c r="I34" s="129"/>
      <c r="J34" s="129"/>
      <c r="K34" s="134"/>
    </row>
    <row r="35" spans="2:11" ht="16.5" thickTop="1" thickBot="1" x14ac:dyDescent="0.3">
      <c r="B35" s="87"/>
      <c r="C35" s="88" t="s">
        <v>44</v>
      </c>
      <c r="D35" s="127">
        <f>SUM(F35:H35)</f>
        <v>262.26370547999994</v>
      </c>
      <c r="E35" s="129"/>
      <c r="F35" s="127"/>
      <c r="G35" s="127">
        <v>89.281261439999994</v>
      </c>
      <c r="H35" s="127">
        <v>172.98244403999996</v>
      </c>
      <c r="I35" s="129"/>
      <c r="J35" s="129"/>
      <c r="K35" s="134"/>
    </row>
    <row r="36" spans="2:11" ht="16.5" thickTop="1" thickBot="1" x14ac:dyDescent="0.3">
      <c r="B36" s="87"/>
      <c r="C36" s="84" t="s">
        <v>49</v>
      </c>
      <c r="D36" s="100">
        <f>SUM(D37:D39)</f>
        <v>105348.21956930762</v>
      </c>
      <c r="E36" s="129"/>
      <c r="F36" s="129"/>
      <c r="G36" s="129"/>
      <c r="H36" s="129"/>
      <c r="I36" s="129"/>
      <c r="J36" s="129"/>
      <c r="K36" s="134"/>
    </row>
    <row r="37" spans="2:11" ht="16.5" thickTop="1" thickBot="1" x14ac:dyDescent="0.3">
      <c r="B37" s="87"/>
      <c r="C37" s="88" t="s">
        <v>50</v>
      </c>
      <c r="D37" s="127">
        <f>SUM(F37:H37)</f>
        <v>6344.7498001419954</v>
      </c>
      <c r="E37" s="129"/>
      <c r="F37" s="117">
        <v>6313.8924766595028</v>
      </c>
      <c r="G37" s="117">
        <v>4.2446826149522048</v>
      </c>
      <c r="H37" s="117">
        <v>26.612640867539564</v>
      </c>
      <c r="I37" s="129"/>
      <c r="J37" s="129"/>
      <c r="K37" s="134"/>
    </row>
    <row r="38" spans="2:11" ht="16.5" thickTop="1" thickBot="1" x14ac:dyDescent="0.3">
      <c r="B38" s="87"/>
      <c r="C38" s="88" t="s">
        <v>51</v>
      </c>
      <c r="D38" s="127">
        <f>G38</f>
        <v>97544.170495530212</v>
      </c>
      <c r="E38" s="129"/>
      <c r="F38" s="129"/>
      <c r="G38" s="117">
        <v>97544.170495530212</v>
      </c>
      <c r="H38" s="129"/>
      <c r="I38" s="129"/>
      <c r="J38" s="129"/>
      <c r="K38" s="134"/>
    </row>
    <row r="39" spans="2:11" ht="16.5" thickTop="1" thickBot="1" x14ac:dyDescent="0.3">
      <c r="B39" s="87"/>
      <c r="C39" s="88" t="s">
        <v>52</v>
      </c>
      <c r="D39" s="117">
        <f>K39</f>
        <v>1459.2992736354274</v>
      </c>
      <c r="E39" s="129"/>
      <c r="F39" s="129"/>
      <c r="G39" s="129"/>
      <c r="H39" s="129"/>
      <c r="I39" s="129"/>
      <c r="J39" s="129"/>
      <c r="K39" s="117">
        <v>1459.2992736354274</v>
      </c>
    </row>
    <row r="40" spans="2:11" ht="16.5" thickTop="1" thickBot="1" x14ac:dyDescent="0.3">
      <c r="B40" s="87"/>
      <c r="C40" s="84" t="s">
        <v>10</v>
      </c>
      <c r="D40" s="100">
        <f>SUM(D41:D50)</f>
        <v>53776.294394879333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75" t="s">
        <v>84</v>
      </c>
      <c r="E41" s="86"/>
      <c r="F41" s="75" t="s">
        <v>84</v>
      </c>
      <c r="G41" s="75" t="s">
        <v>84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101</v>
      </c>
      <c r="D42" s="75"/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85</v>
      </c>
      <c r="D43" s="75" t="s">
        <v>84</v>
      </c>
      <c r="E43" s="86"/>
      <c r="F43" s="75" t="s">
        <v>84</v>
      </c>
      <c r="G43" s="75" t="s">
        <v>84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86</v>
      </c>
      <c r="D44" s="75" t="s">
        <v>84</v>
      </c>
      <c r="E44" s="86"/>
      <c r="F44" s="75" t="s">
        <v>84</v>
      </c>
      <c r="G44" s="86"/>
      <c r="H44" s="86"/>
      <c r="I44" s="75" t="s">
        <v>84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84</v>
      </c>
      <c r="E45" s="86"/>
      <c r="F45" s="75" t="s">
        <v>84</v>
      </c>
      <c r="G45" s="75" t="s">
        <v>84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87</v>
      </c>
      <c r="D46" s="75" t="s">
        <v>84</v>
      </c>
      <c r="E46" s="86"/>
      <c r="F46" s="75" t="s">
        <v>84</v>
      </c>
      <c r="G46" s="75" t="s">
        <v>84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88</v>
      </c>
      <c r="D47" s="75" t="s">
        <v>84</v>
      </c>
      <c r="E47" s="86"/>
      <c r="F47" s="75" t="s">
        <v>84</v>
      </c>
      <c r="G47" s="75" t="s">
        <v>84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89</v>
      </c>
      <c r="D48" s="75" t="s">
        <v>84</v>
      </c>
      <c r="E48" s="86"/>
      <c r="F48" s="86"/>
      <c r="G48" s="86"/>
      <c r="H48" s="86"/>
      <c r="I48" s="75" t="s">
        <v>84</v>
      </c>
      <c r="J48" s="75" t="s">
        <v>84</v>
      </c>
      <c r="K48" s="75" t="s">
        <v>84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117">
        <f>J50</f>
        <v>53776.294394879333</v>
      </c>
      <c r="E50" s="129"/>
      <c r="F50" s="129"/>
      <c r="G50" s="129"/>
      <c r="H50" s="129"/>
      <c r="I50" s="129"/>
      <c r="J50" s="117">
        <v>53776.294394879333</v>
      </c>
      <c r="K50" s="134"/>
    </row>
    <row r="51" spans="2:11" ht="16.5" thickTop="1" thickBot="1" x14ac:dyDescent="0.3">
      <c r="B51" s="92" t="s">
        <v>56</v>
      </c>
      <c r="C51" s="93" t="s">
        <v>57</v>
      </c>
      <c r="D51" s="100">
        <f>SUM(D52:D64)</f>
        <v>1053463.1487896924</v>
      </c>
      <c r="E51" s="129"/>
      <c r="F51" s="129"/>
      <c r="G51" s="129"/>
      <c r="H51" s="129"/>
      <c r="I51" s="129"/>
      <c r="J51" s="129"/>
      <c r="K51" s="134"/>
    </row>
    <row r="52" spans="2:11" ht="16.5" thickTop="1" thickBot="1" x14ac:dyDescent="0.3">
      <c r="B52" s="94"/>
      <c r="C52" s="95" t="s">
        <v>48</v>
      </c>
      <c r="D52" s="127">
        <f>SUM(F52:H52)</f>
        <v>766133.39075978159</v>
      </c>
      <c r="E52" s="129"/>
      <c r="F52" s="117">
        <v>763426.28246678482</v>
      </c>
      <c r="G52" s="117">
        <v>2022.1772791059814</v>
      </c>
      <c r="H52" s="117">
        <v>684.93101389073558</v>
      </c>
      <c r="I52" s="129"/>
      <c r="J52" s="129"/>
      <c r="K52" s="134"/>
    </row>
    <row r="53" spans="2:11" ht="16.5" thickTop="1" thickBot="1" x14ac:dyDescent="0.3">
      <c r="B53" s="94"/>
      <c r="C53" s="95" t="s">
        <v>58</v>
      </c>
      <c r="D53" s="127">
        <f>SUM(F53:H53)</f>
        <v>148454.18505260904</v>
      </c>
      <c r="E53" s="129"/>
      <c r="F53" s="117">
        <v>148014.58804041892</v>
      </c>
      <c r="G53" s="117">
        <v>313.51644098210011</v>
      </c>
      <c r="H53" s="117">
        <v>126.08057120803667</v>
      </c>
      <c r="I53" s="129"/>
      <c r="J53" s="129"/>
      <c r="K53" s="134"/>
    </row>
    <row r="54" spans="2:11" ht="16.5" thickTop="1" thickBot="1" x14ac:dyDescent="0.3">
      <c r="B54" s="94"/>
      <c r="C54" s="95" t="s">
        <v>59</v>
      </c>
      <c r="D54" s="117" t="s">
        <v>84</v>
      </c>
      <c r="E54" s="129"/>
      <c r="F54" s="129"/>
      <c r="G54" s="117"/>
      <c r="H54" s="117"/>
      <c r="I54" s="129"/>
      <c r="J54" s="129"/>
      <c r="K54" s="134"/>
    </row>
    <row r="55" spans="2:11" ht="16.5" thickTop="1" thickBot="1" x14ac:dyDescent="0.3">
      <c r="B55" s="94"/>
      <c r="C55" s="95" t="s">
        <v>60</v>
      </c>
      <c r="D55" s="117" t="s">
        <v>84</v>
      </c>
      <c r="E55" s="129"/>
      <c r="F55" s="129"/>
      <c r="G55" s="117"/>
      <c r="H55" s="117"/>
      <c r="I55" s="129"/>
      <c r="J55" s="129"/>
      <c r="K55" s="134"/>
    </row>
    <row r="56" spans="2:11" ht="16.5" thickTop="1" thickBot="1" x14ac:dyDescent="0.3">
      <c r="B56" s="94"/>
      <c r="C56" s="93" t="s">
        <v>90</v>
      </c>
      <c r="D56" s="128"/>
      <c r="E56" s="129"/>
      <c r="F56" s="129"/>
      <c r="G56" s="129"/>
      <c r="H56" s="129"/>
      <c r="I56" s="129"/>
      <c r="J56" s="129"/>
      <c r="K56" s="134"/>
    </row>
    <row r="57" spans="2:11" ht="16.5" thickTop="1" thickBot="1" x14ac:dyDescent="0.3">
      <c r="B57" s="94"/>
      <c r="C57" s="95" t="s">
        <v>58</v>
      </c>
      <c r="D57" s="127">
        <f>SUM(F57:H57)</f>
        <v>23240.821643380459</v>
      </c>
      <c r="E57" s="129"/>
      <c r="F57" s="127">
        <v>23162.839665598764</v>
      </c>
      <c r="G57" s="127">
        <v>58.251597861024472</v>
      </c>
      <c r="H57" s="127">
        <v>19.730379920669581</v>
      </c>
      <c r="I57" s="129"/>
      <c r="J57" s="129"/>
      <c r="K57" s="134"/>
    </row>
    <row r="58" spans="2:11" ht="16.5" thickTop="1" thickBot="1" x14ac:dyDescent="0.3">
      <c r="B58" s="94"/>
      <c r="C58" s="95" t="s">
        <v>45</v>
      </c>
      <c r="D58" s="117">
        <f>SUM(F58:H58)</f>
        <v>0</v>
      </c>
      <c r="E58" s="129"/>
      <c r="F58" s="127">
        <v>0</v>
      </c>
      <c r="G58" s="127">
        <v>0</v>
      </c>
      <c r="H58" s="127">
        <v>0</v>
      </c>
      <c r="I58" s="129"/>
      <c r="J58" s="129"/>
      <c r="K58" s="134"/>
    </row>
    <row r="59" spans="2:11" ht="16.5" thickTop="1" thickBot="1" x14ac:dyDescent="0.3">
      <c r="B59" s="94"/>
      <c r="C59" s="93" t="s">
        <v>91</v>
      </c>
      <c r="D59" s="128"/>
      <c r="E59" s="129"/>
      <c r="F59" s="130"/>
      <c r="G59" s="130"/>
      <c r="H59" s="130"/>
      <c r="I59" s="130"/>
      <c r="J59" s="129"/>
      <c r="K59" s="134"/>
    </row>
    <row r="60" spans="2:11" ht="16.5" thickTop="1" thickBot="1" x14ac:dyDescent="0.3">
      <c r="B60" s="94"/>
      <c r="C60" s="95" t="s">
        <v>74</v>
      </c>
      <c r="D60" s="127" t="s">
        <v>84</v>
      </c>
      <c r="E60" s="129"/>
      <c r="F60" s="127"/>
      <c r="G60" s="127"/>
      <c r="H60" s="127"/>
      <c r="I60" s="129"/>
      <c r="J60" s="130"/>
      <c r="K60" s="134"/>
    </row>
    <row r="61" spans="2:11" ht="16.5" thickTop="1" thickBot="1" x14ac:dyDescent="0.3">
      <c r="B61" s="94"/>
      <c r="C61" s="95" t="s">
        <v>92</v>
      </c>
      <c r="D61" s="127" t="s">
        <v>84</v>
      </c>
      <c r="E61" s="129"/>
      <c r="F61" s="127">
        <v>1.0189867029050999</v>
      </c>
      <c r="G61" s="127">
        <v>1.2813110244750444E-3</v>
      </c>
      <c r="H61" s="127">
        <v>4.3399244377380542E-4</v>
      </c>
      <c r="I61" s="129"/>
      <c r="J61" s="130"/>
      <c r="K61" s="134"/>
    </row>
    <row r="62" spans="2:11" ht="16.5" thickTop="1" thickBot="1" x14ac:dyDescent="0.3">
      <c r="B62" s="94"/>
      <c r="C62" s="95" t="s">
        <v>93</v>
      </c>
      <c r="D62" s="127">
        <f>SUM(F62:H62)</f>
        <v>0</v>
      </c>
      <c r="E62" s="129"/>
      <c r="F62" s="127">
        <v>0</v>
      </c>
      <c r="G62" s="127">
        <v>0</v>
      </c>
      <c r="H62" s="127">
        <v>0</v>
      </c>
      <c r="I62" s="129"/>
      <c r="J62" s="130"/>
      <c r="K62" s="134"/>
    </row>
    <row r="63" spans="2:11" ht="16.5" thickTop="1" thickBot="1" x14ac:dyDescent="0.3">
      <c r="B63" s="94"/>
      <c r="C63" s="93" t="s">
        <v>94</v>
      </c>
      <c r="D63" s="128"/>
      <c r="E63" s="129"/>
      <c r="F63" s="129"/>
      <c r="G63" s="129"/>
      <c r="H63" s="129"/>
      <c r="I63" s="129"/>
      <c r="J63" s="130"/>
      <c r="K63" s="134"/>
    </row>
    <row r="64" spans="2:11" ht="16.5" thickTop="1" thickBot="1" x14ac:dyDescent="0.3">
      <c r="B64" s="94"/>
      <c r="C64" s="95" t="s">
        <v>95</v>
      </c>
      <c r="D64" s="127">
        <f>SUM(F64:H64)</f>
        <v>115634.7513339213</v>
      </c>
      <c r="E64" s="129"/>
      <c r="F64" s="127">
        <v>115235.26655952974</v>
      </c>
      <c r="G64" s="127">
        <v>298.28532580947024</v>
      </c>
      <c r="H64" s="127">
        <v>101.19944858209064</v>
      </c>
      <c r="I64" s="129"/>
      <c r="J64" s="130"/>
      <c r="K64" s="134"/>
    </row>
    <row r="65" spans="2:11" ht="16.5" thickTop="1" thickBot="1" x14ac:dyDescent="0.3">
      <c r="B65" s="83" t="s">
        <v>61</v>
      </c>
      <c r="C65" s="84" t="s">
        <v>62</v>
      </c>
      <c r="D65" s="100">
        <f>SUM(D66:D69)</f>
        <v>65482.573829754932</v>
      </c>
      <c r="E65" s="129"/>
      <c r="F65" s="129"/>
      <c r="G65" s="129"/>
      <c r="H65" s="129"/>
      <c r="I65" s="129"/>
      <c r="J65" s="130"/>
      <c r="K65" s="134"/>
    </row>
    <row r="66" spans="2:11" ht="16.5" thickTop="1" thickBot="1" x14ac:dyDescent="0.3">
      <c r="B66" s="87"/>
      <c r="C66" s="88" t="s">
        <v>100</v>
      </c>
      <c r="D66" s="117">
        <f>SUM(F66:H66)</f>
        <v>43293.294070110183</v>
      </c>
      <c r="E66" s="129"/>
      <c r="F66" s="129">
        <v>0</v>
      </c>
      <c r="G66" s="117">
        <v>43293.294070110183</v>
      </c>
      <c r="H66" s="130">
        <v>0</v>
      </c>
      <c r="I66" s="130"/>
      <c r="J66" s="130"/>
      <c r="K66" s="134"/>
    </row>
    <row r="67" spans="2:11" ht="16.5" thickTop="1" thickBot="1" x14ac:dyDescent="0.3">
      <c r="B67" s="87"/>
      <c r="C67" s="88" t="s">
        <v>63</v>
      </c>
      <c r="D67" s="127">
        <f>SUM(F67:H67)</f>
        <v>0</v>
      </c>
      <c r="E67" s="129"/>
      <c r="F67" s="127"/>
      <c r="G67" s="127"/>
      <c r="H67" s="127"/>
      <c r="I67" s="129"/>
      <c r="J67" s="130"/>
      <c r="K67" s="134"/>
    </row>
    <row r="68" spans="2:11" ht="16.5" thickTop="1" thickBot="1" x14ac:dyDescent="0.3">
      <c r="B68" s="87"/>
      <c r="C68" s="84" t="s">
        <v>64</v>
      </c>
      <c r="D68" s="128"/>
      <c r="E68" s="129"/>
      <c r="F68" s="129"/>
      <c r="G68" s="129"/>
      <c r="H68" s="129"/>
      <c r="I68" s="129"/>
      <c r="J68" s="130"/>
      <c r="K68" s="139"/>
    </row>
    <row r="69" spans="2:11" ht="16.5" thickTop="1" thickBot="1" x14ac:dyDescent="0.3">
      <c r="B69" s="87"/>
      <c r="C69" s="88" t="s">
        <v>65</v>
      </c>
      <c r="D69" s="127">
        <f>SUM(G69:H69)</f>
        <v>22189.279759644749</v>
      </c>
      <c r="E69" s="129"/>
      <c r="F69" s="129"/>
      <c r="G69" s="117">
        <v>16641.959819733562</v>
      </c>
      <c r="H69" s="117">
        <v>5547.3199399111872</v>
      </c>
      <c r="I69" s="129"/>
      <c r="J69" s="130"/>
      <c r="K69" s="134"/>
    </row>
    <row r="70" spans="2:11" ht="16.5" thickTop="1" thickBot="1" x14ac:dyDescent="0.3">
      <c r="B70" s="92" t="s">
        <v>11</v>
      </c>
      <c r="C70" s="96" t="s">
        <v>66</v>
      </c>
      <c r="D70" s="100">
        <f>SUM(D71:D75)</f>
        <v>20706.761735397478</v>
      </c>
      <c r="E70" s="129"/>
      <c r="F70" s="129"/>
      <c r="G70" s="129"/>
      <c r="H70" s="129"/>
      <c r="I70" s="129"/>
      <c r="J70" s="129"/>
      <c r="K70" s="134"/>
    </row>
    <row r="71" spans="2:11" ht="16.5" thickTop="1" thickBot="1" x14ac:dyDescent="0.3">
      <c r="B71" s="94"/>
      <c r="C71" s="97" t="s">
        <v>96</v>
      </c>
      <c r="D71" s="127">
        <f>G71</f>
        <v>531.47199000000001</v>
      </c>
      <c r="E71" s="129"/>
      <c r="F71" s="129"/>
      <c r="G71" s="127">
        <v>531.47199000000001</v>
      </c>
      <c r="H71" s="129"/>
      <c r="I71" s="129"/>
      <c r="J71" s="130"/>
      <c r="K71" s="134"/>
    </row>
    <row r="72" spans="2:11" ht="16.5" thickTop="1" thickBot="1" x14ac:dyDescent="0.3">
      <c r="B72" s="94"/>
      <c r="C72" s="97" t="s">
        <v>97</v>
      </c>
      <c r="D72" s="127">
        <f>SUM(G72:H72)</f>
        <v>14851.591298517396</v>
      </c>
      <c r="E72" s="129"/>
      <c r="F72" s="129"/>
      <c r="G72" s="127">
        <v>12272.252594488897</v>
      </c>
      <c r="H72" s="127">
        <v>2579.3387040285002</v>
      </c>
      <c r="I72" s="129"/>
      <c r="J72" s="130"/>
      <c r="K72" s="134"/>
    </row>
    <row r="73" spans="2:11" ht="16.5" thickTop="1" thickBot="1" x14ac:dyDescent="0.3">
      <c r="B73" s="94"/>
      <c r="C73" s="96" t="s">
        <v>67</v>
      </c>
      <c r="D73" s="128"/>
      <c r="E73" s="129"/>
      <c r="F73" s="129"/>
      <c r="G73" s="129"/>
      <c r="H73" s="129"/>
      <c r="I73" s="129"/>
      <c r="J73" s="129"/>
      <c r="K73" s="134"/>
    </row>
    <row r="74" spans="2:11" ht="16.5" thickTop="1" thickBot="1" x14ac:dyDescent="0.3">
      <c r="B74" s="94"/>
      <c r="C74" s="97" t="s">
        <v>98</v>
      </c>
      <c r="D74" s="127">
        <f>H74</f>
        <v>5323.6984468800838</v>
      </c>
      <c r="E74" s="129"/>
      <c r="F74" s="129"/>
      <c r="G74" s="129"/>
      <c r="H74" s="127">
        <v>5323.6984468800838</v>
      </c>
      <c r="I74" s="129"/>
      <c r="J74" s="130"/>
      <c r="K74" s="134"/>
    </row>
    <row r="75" spans="2:11" ht="16.5" thickTop="1" thickBot="1" x14ac:dyDescent="0.3">
      <c r="B75" s="119"/>
      <c r="C75" s="120" t="s">
        <v>99</v>
      </c>
      <c r="D75" s="127" t="s">
        <v>84</v>
      </c>
      <c r="E75" s="137"/>
      <c r="F75" s="127" t="s">
        <v>84</v>
      </c>
      <c r="G75" s="127" t="s">
        <v>84</v>
      </c>
      <c r="H75" s="127" t="s">
        <v>84</v>
      </c>
      <c r="I75" s="137"/>
      <c r="J75" s="137"/>
      <c r="K75" s="140"/>
    </row>
    <row r="76" spans="2:11" ht="15.75" thickBot="1" x14ac:dyDescent="0.3">
      <c r="D76" s="100"/>
      <c r="E76" s="100"/>
      <c r="F76" s="100"/>
      <c r="G76" s="100"/>
      <c r="H76" s="100"/>
      <c r="I76" s="100"/>
      <c r="J76" s="100"/>
      <c r="K76" s="100"/>
    </row>
    <row r="77" spans="2:11" ht="15.75" thickBot="1" x14ac:dyDescent="0.3">
      <c r="B77" s="98" t="s">
        <v>68</v>
      </c>
      <c r="C77" s="99"/>
      <c r="D77" s="122">
        <f>SUM(D14, D20, D28, D36, D40, D51, D65, D70)</f>
        <v>2349565.8513099574</v>
      </c>
      <c r="E77" s="129"/>
      <c r="F77" s="124">
        <f>SUM(F14:F75)</f>
        <v>2101862.8144924175</v>
      </c>
      <c r="G77" s="124">
        <f>SUM(G14:G75)</f>
        <v>174568.50219621303</v>
      </c>
      <c r="H77" s="124">
        <f>SUM(H14:H75)</f>
        <v>17899.96165481881</v>
      </c>
      <c r="I77" s="124"/>
      <c r="J77" s="124">
        <f>SUM(J14:J75)</f>
        <v>53776.294394879333</v>
      </c>
      <c r="K77" s="131">
        <f>SUM(K14:K75)</f>
        <v>1459.2992736354274</v>
      </c>
    </row>
    <row r="78" spans="2:11" x14ac:dyDescent="0.25">
      <c r="J78" s="125"/>
      <c r="K78" s="125"/>
    </row>
  </sheetData>
  <mergeCells count="1">
    <mergeCell ref="B12:K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C4" workbookViewId="0">
      <selection activeCell="C6" sqref="C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109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2" t="s">
        <v>72</v>
      </c>
      <c r="C12" s="153"/>
      <c r="D12" s="153"/>
      <c r="E12" s="153"/>
      <c r="F12" s="153"/>
      <c r="G12" s="153"/>
      <c r="H12" s="153"/>
      <c r="I12" s="153"/>
      <c r="J12" s="153"/>
      <c r="K12" s="154"/>
    </row>
    <row r="13" spans="2:11" x14ac:dyDescent="0.25">
      <c r="B13" s="79"/>
      <c r="C13" s="80"/>
      <c r="D13" s="81" t="s">
        <v>77</v>
      </c>
      <c r="E13" s="113"/>
      <c r="F13" s="82" t="s">
        <v>78</v>
      </c>
      <c r="G13" s="82" t="s">
        <v>79</v>
      </c>
      <c r="H13" s="82" t="s">
        <v>80</v>
      </c>
      <c r="I13" s="82" t="s">
        <v>81</v>
      </c>
      <c r="J13" s="82" t="s">
        <v>82</v>
      </c>
      <c r="K13" s="114" t="s">
        <v>83</v>
      </c>
    </row>
    <row r="14" spans="2:11" ht="15.75" thickBot="1" x14ac:dyDescent="0.3">
      <c r="B14" s="83" t="s">
        <v>39</v>
      </c>
      <c r="C14" s="84" t="s">
        <v>40</v>
      </c>
      <c r="D14" s="100">
        <f>SUM(D15:D19)</f>
        <v>295497.24792252801</v>
      </c>
      <c r="E14" s="136"/>
      <c r="F14" s="130"/>
      <c r="G14" s="130"/>
      <c r="H14" s="130"/>
      <c r="I14" s="130"/>
      <c r="J14" s="129"/>
      <c r="K14" s="134"/>
    </row>
    <row r="15" spans="2:11" ht="16.5" thickTop="1" thickBot="1" x14ac:dyDescent="0.3">
      <c r="B15" s="87"/>
      <c r="C15" s="88" t="s">
        <v>41</v>
      </c>
      <c r="D15" s="127">
        <f>SUM(F15:H15)</f>
        <v>146167.5191174169</v>
      </c>
      <c r="E15" s="129"/>
      <c r="F15" s="138">
        <v>145456.64184689973</v>
      </c>
      <c r="G15" s="138">
        <v>97.787106948568464</v>
      </c>
      <c r="H15" s="138">
        <v>613.09016356862242</v>
      </c>
      <c r="I15" s="129"/>
      <c r="J15" s="129"/>
      <c r="K15" s="134"/>
    </row>
    <row r="16" spans="2:11" ht="16.5" thickTop="1" thickBot="1" x14ac:dyDescent="0.3">
      <c r="B16" s="87"/>
      <c r="C16" s="88" t="s">
        <v>42</v>
      </c>
      <c r="D16" s="127">
        <f>SUM(F16:H16)</f>
        <v>35054.328010385245</v>
      </c>
      <c r="E16" s="129"/>
      <c r="F16" s="138">
        <v>35019.98174386919</v>
      </c>
      <c r="G16" s="138">
        <v>13.870607631483457</v>
      </c>
      <c r="H16" s="138">
        <v>20.475658884570819</v>
      </c>
      <c r="I16" s="129"/>
      <c r="J16" s="129"/>
      <c r="K16" s="134"/>
    </row>
    <row r="17" spans="2:14" ht="16.5" thickTop="1" thickBot="1" x14ac:dyDescent="0.3">
      <c r="B17" s="87"/>
      <c r="C17" s="88" t="s">
        <v>43</v>
      </c>
      <c r="D17" s="127">
        <f>SUM(F17:H17)</f>
        <v>28903.392349032274</v>
      </c>
      <c r="E17" s="129"/>
      <c r="F17" s="138">
        <v>28789.568870961943</v>
      </c>
      <c r="G17" s="138">
        <v>28.798711318999722</v>
      </c>
      <c r="H17" s="138">
        <v>85.024766751332507</v>
      </c>
      <c r="I17" s="129"/>
      <c r="J17" s="129"/>
      <c r="K17" s="134"/>
    </row>
    <row r="18" spans="2:14" ht="16.5" thickTop="1" thickBot="1" x14ac:dyDescent="0.3">
      <c r="B18" s="87"/>
      <c r="C18" s="88" t="s">
        <v>69</v>
      </c>
      <c r="D18" s="127">
        <f>SUM(F18:H18)</f>
        <v>82460.975278959275</v>
      </c>
      <c r="E18" s="129"/>
      <c r="F18" s="138">
        <v>82184.286698807802</v>
      </c>
      <c r="G18" s="138">
        <v>70.005544375674589</v>
      </c>
      <c r="H18" s="138">
        <v>206.68303577580116</v>
      </c>
      <c r="I18" s="129"/>
      <c r="J18" s="129"/>
      <c r="K18" s="134"/>
    </row>
    <row r="19" spans="2:14" ht="16.5" thickTop="1" thickBot="1" x14ac:dyDescent="0.3">
      <c r="B19" s="87"/>
      <c r="C19" s="88" t="s">
        <v>44</v>
      </c>
      <c r="D19" s="127">
        <f>SUM(F19:H19)</f>
        <v>2911.0331667343426</v>
      </c>
      <c r="E19" s="129"/>
      <c r="F19" s="138">
        <v>0</v>
      </c>
      <c r="G19" s="138">
        <v>990.99001420743582</v>
      </c>
      <c r="H19" s="138">
        <v>1920.0431525269069</v>
      </c>
      <c r="I19" s="129"/>
      <c r="J19" s="129"/>
      <c r="K19" s="134"/>
    </row>
    <row r="20" spans="2:14" ht="16.5" thickTop="1" thickBot="1" x14ac:dyDescent="0.3">
      <c r="B20" s="87"/>
      <c r="C20" s="84" t="s">
        <v>46</v>
      </c>
      <c r="D20" s="100">
        <f>SUM(D21:D27)</f>
        <v>146945.43552065166</v>
      </c>
      <c r="E20" s="129"/>
      <c r="F20" s="130"/>
      <c r="G20" s="130"/>
      <c r="H20" s="130"/>
      <c r="I20" s="129"/>
      <c r="J20" s="129"/>
      <c r="K20" s="134"/>
    </row>
    <row r="21" spans="2:14" ht="16.5" thickTop="1" thickBot="1" x14ac:dyDescent="0.3">
      <c r="B21" s="87"/>
      <c r="C21" s="88" t="s">
        <v>41</v>
      </c>
      <c r="D21" s="127">
        <f>SUM(F21:H21)</f>
        <v>69019.716483423283</v>
      </c>
      <c r="E21" s="129"/>
      <c r="F21" s="117">
        <v>68684.043086475271</v>
      </c>
      <c r="G21" s="117">
        <v>46.174679833641406</v>
      </c>
      <c r="H21" s="117">
        <v>289.49871711436703</v>
      </c>
      <c r="I21" s="129"/>
      <c r="J21" s="129"/>
      <c r="K21" s="134"/>
    </row>
    <row r="22" spans="2:14" ht="16.5" thickTop="1" thickBot="1" x14ac:dyDescent="0.3">
      <c r="B22" s="87"/>
      <c r="C22" s="88" t="s">
        <v>42</v>
      </c>
      <c r="D22" s="127">
        <f t="shared" ref="D22:D30" si="0">SUM(F22:H22)</f>
        <v>18383.647288096396</v>
      </c>
      <c r="E22" s="129"/>
      <c r="F22" s="117">
        <v>18365.634971639862</v>
      </c>
      <c r="G22" s="117">
        <v>7.2742047228298183</v>
      </c>
      <c r="H22" s="117">
        <v>10.738111733701162</v>
      </c>
      <c r="I22" s="129"/>
      <c r="J22" s="129"/>
      <c r="K22" s="134"/>
    </row>
    <row r="23" spans="2:14" ht="16.5" thickTop="1" thickBot="1" x14ac:dyDescent="0.3">
      <c r="B23" s="87"/>
      <c r="C23" s="88" t="s">
        <v>43</v>
      </c>
      <c r="D23" s="127">
        <f>SUM(F23:H23)</f>
        <v>7346.91226937379</v>
      </c>
      <c r="E23" s="129"/>
      <c r="F23" s="127">
        <v>7317.9796410691506</v>
      </c>
      <c r="G23" s="127">
        <v>7.3203035469570743</v>
      </c>
      <c r="H23" s="127">
        <v>21.612324757682789</v>
      </c>
      <c r="I23" s="129"/>
      <c r="J23" s="129"/>
      <c r="K23" s="134"/>
    </row>
    <row r="24" spans="2:14" ht="16.5" thickTop="1" thickBot="1" x14ac:dyDescent="0.3">
      <c r="B24" s="87"/>
      <c r="C24" s="88" t="s">
        <v>69</v>
      </c>
      <c r="D24" s="127">
        <f>SUM(F24:H24)</f>
        <v>51487.439634565271</v>
      </c>
      <c r="E24" s="129"/>
      <c r="F24" s="127">
        <v>51314.679289202752</v>
      </c>
      <c r="G24" s="127">
        <v>43.710448826659999</v>
      </c>
      <c r="H24" s="127">
        <v>129.04989653585332</v>
      </c>
      <c r="I24" s="129"/>
      <c r="J24" s="129"/>
      <c r="K24" s="134"/>
      <c r="N24" s="78"/>
    </row>
    <row r="25" spans="2:14" ht="16.5" thickTop="1" thickBot="1" x14ac:dyDescent="0.3">
      <c r="B25" s="87"/>
      <c r="C25" s="88" t="s">
        <v>70</v>
      </c>
      <c r="D25" s="127" t="s">
        <v>84</v>
      </c>
      <c r="E25" s="129"/>
      <c r="F25" s="127"/>
      <c r="G25" s="127"/>
      <c r="H25" s="127"/>
      <c r="I25" s="129"/>
      <c r="J25" s="129"/>
      <c r="K25" s="134"/>
      <c r="N25" s="78"/>
    </row>
    <row r="26" spans="2:14" ht="16.5" thickTop="1" thickBot="1" x14ac:dyDescent="0.3">
      <c r="B26" s="87"/>
      <c r="C26" s="88" t="s">
        <v>45</v>
      </c>
      <c r="D26" s="127">
        <f>SUM(F26:H26)</f>
        <v>64.824333944548684</v>
      </c>
      <c r="E26" s="129"/>
      <c r="F26" s="127">
        <v>64.365750053049595</v>
      </c>
      <c r="G26" s="127">
        <v>0.14571235066889901</v>
      </c>
      <c r="H26" s="127">
        <v>0.31287154083019014</v>
      </c>
      <c r="I26" s="129"/>
      <c r="J26" s="129"/>
      <c r="K26" s="134"/>
      <c r="N26" s="78"/>
    </row>
    <row r="27" spans="2:14" ht="16.5" thickTop="1" thickBot="1" x14ac:dyDescent="0.3">
      <c r="B27" s="87"/>
      <c r="C27" s="88" t="s">
        <v>44</v>
      </c>
      <c r="D27" s="127">
        <f>SUM(F27:H27)</f>
        <v>642.89551124835452</v>
      </c>
      <c r="E27" s="129"/>
      <c r="F27" s="127">
        <v>0</v>
      </c>
      <c r="G27" s="127">
        <v>218.85804638241856</v>
      </c>
      <c r="H27" s="127">
        <v>424.03746486593593</v>
      </c>
      <c r="I27" s="129"/>
      <c r="J27" s="129"/>
      <c r="K27" s="134"/>
      <c r="N27" s="78"/>
    </row>
    <row r="28" spans="2:14" ht="16.5" thickTop="1" thickBot="1" x14ac:dyDescent="0.3">
      <c r="B28" s="87"/>
      <c r="C28" s="84" t="s">
        <v>47</v>
      </c>
      <c r="D28" s="100">
        <f>SUM(D29:D35)</f>
        <v>138909.41408949802</v>
      </c>
      <c r="E28" s="129"/>
      <c r="F28" s="130"/>
      <c r="G28" s="130"/>
      <c r="H28" s="130"/>
      <c r="I28" s="130"/>
      <c r="J28" s="129"/>
      <c r="K28" s="134"/>
      <c r="N28" s="78"/>
    </row>
    <row r="29" spans="2:14" ht="16.5" thickTop="1" thickBot="1" x14ac:dyDescent="0.3">
      <c r="B29" s="87"/>
      <c r="C29" s="88" t="s">
        <v>41</v>
      </c>
      <c r="D29" s="127">
        <f>SUM(F29:H29)</f>
        <v>138909.41408949802</v>
      </c>
      <c r="E29" s="129"/>
      <c r="F29" s="117">
        <v>138233.83619275776</v>
      </c>
      <c r="G29" s="117">
        <v>92.931383208474728</v>
      </c>
      <c r="H29" s="117">
        <v>582.64651353177362</v>
      </c>
      <c r="I29" s="129"/>
      <c r="J29" s="129"/>
      <c r="K29" s="134"/>
      <c r="N29" s="78"/>
    </row>
    <row r="30" spans="2:14" ht="16.5" thickTop="1" thickBot="1" x14ac:dyDescent="0.3">
      <c r="B30" s="87"/>
      <c r="C30" s="88" t="s">
        <v>42</v>
      </c>
      <c r="D30" s="127">
        <f t="shared" si="0"/>
        <v>0</v>
      </c>
      <c r="E30" s="129"/>
      <c r="F30" s="117">
        <v>0</v>
      </c>
      <c r="G30" s="117">
        <v>0</v>
      </c>
      <c r="H30" s="117">
        <v>0</v>
      </c>
      <c r="I30" s="129"/>
      <c r="J30" s="129"/>
      <c r="K30" s="134"/>
    </row>
    <row r="31" spans="2:14" ht="16.5" thickTop="1" thickBot="1" x14ac:dyDescent="0.3">
      <c r="B31" s="87"/>
      <c r="C31" s="88" t="s">
        <v>43</v>
      </c>
      <c r="D31" s="127">
        <f>SUM(F31:H31)</f>
        <v>0</v>
      </c>
      <c r="E31" s="129"/>
      <c r="F31" s="127">
        <v>0</v>
      </c>
      <c r="G31" s="127">
        <v>0</v>
      </c>
      <c r="H31" s="127">
        <v>0</v>
      </c>
      <c r="I31" s="129"/>
      <c r="J31" s="129"/>
      <c r="K31" s="134"/>
    </row>
    <row r="32" spans="2:14" ht="16.5" thickTop="1" thickBot="1" x14ac:dyDescent="0.3">
      <c r="B32" s="87"/>
      <c r="C32" s="88" t="s">
        <v>69</v>
      </c>
      <c r="D32" s="127">
        <f>SUM(F32:H32)</f>
        <v>0</v>
      </c>
      <c r="E32" s="129"/>
      <c r="F32" s="127">
        <v>0</v>
      </c>
      <c r="G32" s="127">
        <v>0</v>
      </c>
      <c r="H32" s="127">
        <v>0</v>
      </c>
      <c r="I32" s="129"/>
      <c r="J32" s="129"/>
      <c r="K32" s="134"/>
    </row>
    <row r="33" spans="2:11" ht="16.5" thickTop="1" thickBot="1" x14ac:dyDescent="0.3">
      <c r="B33" s="87"/>
      <c r="C33" s="88" t="s">
        <v>70</v>
      </c>
      <c r="D33" s="127">
        <f>SUM(F33:H33)</f>
        <v>0</v>
      </c>
      <c r="E33" s="129"/>
      <c r="F33" s="127">
        <v>0</v>
      </c>
      <c r="G33" s="127">
        <v>0</v>
      </c>
      <c r="H33" s="127">
        <v>0</v>
      </c>
      <c r="I33" s="129"/>
      <c r="J33" s="129"/>
      <c r="K33" s="134"/>
    </row>
    <row r="34" spans="2:11" ht="16.5" thickTop="1" thickBot="1" x14ac:dyDescent="0.3">
      <c r="B34" s="87"/>
      <c r="C34" s="88" t="s">
        <v>45</v>
      </c>
      <c r="D34" s="127">
        <f>SUM(F34:H34)</f>
        <v>0</v>
      </c>
      <c r="E34" s="129"/>
      <c r="F34" s="127">
        <v>0</v>
      </c>
      <c r="G34" s="127">
        <v>0</v>
      </c>
      <c r="H34" s="127">
        <v>0</v>
      </c>
      <c r="I34" s="129"/>
      <c r="J34" s="129"/>
      <c r="K34" s="134"/>
    </row>
    <row r="35" spans="2:11" ht="16.5" thickTop="1" thickBot="1" x14ac:dyDescent="0.3">
      <c r="B35" s="87"/>
      <c r="C35" s="88" t="s">
        <v>44</v>
      </c>
      <c r="D35" s="127">
        <f>SUM(F35:H35)</f>
        <v>0</v>
      </c>
      <c r="E35" s="129"/>
      <c r="F35" s="127"/>
      <c r="G35" s="127">
        <v>0</v>
      </c>
      <c r="H35" s="127">
        <v>0</v>
      </c>
      <c r="I35" s="129"/>
      <c r="J35" s="129"/>
      <c r="K35" s="134"/>
    </row>
    <row r="36" spans="2:11" ht="16.5" thickTop="1" thickBot="1" x14ac:dyDescent="0.3">
      <c r="B36" s="87"/>
      <c r="C36" s="84" t="s">
        <v>49</v>
      </c>
      <c r="D36" s="100">
        <f>SUM(D37:D39)</f>
        <v>32872.016083550741</v>
      </c>
      <c r="E36" s="129"/>
      <c r="F36" s="129"/>
      <c r="G36" s="129"/>
      <c r="H36" s="129"/>
      <c r="I36" s="129"/>
      <c r="J36" s="129"/>
      <c r="K36" s="134"/>
    </row>
    <row r="37" spans="2:11" ht="16.5" thickTop="1" thickBot="1" x14ac:dyDescent="0.3">
      <c r="B37" s="87"/>
      <c r="C37" s="88" t="s">
        <v>50</v>
      </c>
      <c r="D37" s="127">
        <f>SUM(F37:H37)</f>
        <v>20608.425011977684</v>
      </c>
      <c r="E37" s="129"/>
      <c r="F37" s="117">
        <v>20508.197129540928</v>
      </c>
      <c r="G37" s="117">
        <v>13.787182493457848</v>
      </c>
      <c r="H37" s="117">
        <v>86.440699943299222</v>
      </c>
      <c r="I37" s="129"/>
      <c r="J37" s="129"/>
      <c r="K37" s="134"/>
    </row>
    <row r="38" spans="2:11" ht="16.5" thickTop="1" thickBot="1" x14ac:dyDescent="0.3">
      <c r="B38" s="87"/>
      <c r="C38" s="88" t="s">
        <v>51</v>
      </c>
      <c r="D38" s="127">
        <f>G38</f>
        <v>7523.6311680200197</v>
      </c>
      <c r="E38" s="129"/>
      <c r="F38" s="129"/>
      <c r="G38" s="117">
        <v>7523.6311680200197</v>
      </c>
      <c r="H38" s="129"/>
      <c r="I38" s="129"/>
      <c r="J38" s="129"/>
      <c r="K38" s="134"/>
    </row>
    <row r="39" spans="2:11" ht="16.5" thickTop="1" thickBot="1" x14ac:dyDescent="0.3">
      <c r="B39" s="87"/>
      <c r="C39" s="88" t="s">
        <v>52</v>
      </c>
      <c r="D39" s="117">
        <f>K39</f>
        <v>4739.9599035530382</v>
      </c>
      <c r="E39" s="129"/>
      <c r="F39" s="129"/>
      <c r="G39" s="129"/>
      <c r="H39" s="129"/>
      <c r="I39" s="129"/>
      <c r="J39" s="129"/>
      <c r="K39" s="117">
        <v>4739.9599035530382</v>
      </c>
    </row>
    <row r="40" spans="2:11" ht="16.5" thickTop="1" thickBot="1" x14ac:dyDescent="0.3">
      <c r="B40" s="87"/>
      <c r="C40" s="84" t="s">
        <v>10</v>
      </c>
      <c r="D40">
        <f>SUM(D41:D50)</f>
        <v>14254.45683602037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75" t="s">
        <v>84</v>
      </c>
      <c r="E41" s="86"/>
      <c r="F41" s="75" t="s">
        <v>84</v>
      </c>
      <c r="G41" s="75" t="s">
        <v>84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101</v>
      </c>
      <c r="D42" s="75" t="s">
        <v>84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85</v>
      </c>
      <c r="D43" s="75" t="s">
        <v>84</v>
      </c>
      <c r="E43" s="86"/>
      <c r="F43" s="75" t="s">
        <v>84</v>
      </c>
      <c r="G43" s="75" t="s">
        <v>84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86</v>
      </c>
      <c r="D44" s="75" t="s">
        <v>84</v>
      </c>
      <c r="E44" s="86"/>
      <c r="F44" s="75" t="s">
        <v>84</v>
      </c>
      <c r="G44" s="86"/>
      <c r="H44" s="86"/>
      <c r="I44" s="75" t="s">
        <v>84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84</v>
      </c>
      <c r="E45" s="86"/>
      <c r="F45" s="75" t="s">
        <v>84</v>
      </c>
      <c r="G45" s="75" t="s">
        <v>84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87</v>
      </c>
      <c r="D46" s="75" t="s">
        <v>84</v>
      </c>
      <c r="E46" s="86"/>
      <c r="F46" s="75" t="s">
        <v>84</v>
      </c>
      <c r="G46" s="75" t="s">
        <v>84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88</v>
      </c>
      <c r="D47" s="75" t="s">
        <v>84</v>
      </c>
      <c r="E47" s="86"/>
      <c r="F47" s="75" t="s">
        <v>84</v>
      </c>
      <c r="G47" s="75" t="s">
        <v>84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89</v>
      </c>
      <c r="D48" s="75" t="s">
        <v>84</v>
      </c>
      <c r="E48" s="86"/>
      <c r="F48" s="86"/>
      <c r="G48" s="86"/>
      <c r="H48" s="86"/>
      <c r="I48" s="75" t="s">
        <v>84</v>
      </c>
      <c r="J48" s="75" t="s">
        <v>84</v>
      </c>
      <c r="K48" s="75" t="s">
        <v>84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117">
        <f>J50</f>
        <v>14254.45683602037</v>
      </c>
      <c r="E50" s="129"/>
      <c r="F50" s="129"/>
      <c r="G50" s="129"/>
      <c r="H50" s="129"/>
      <c r="I50" s="129"/>
      <c r="J50" s="117">
        <v>14254.45683602037</v>
      </c>
      <c r="K50" s="134"/>
    </row>
    <row r="51" spans="2:11" ht="16.5" thickTop="1" thickBot="1" x14ac:dyDescent="0.3">
      <c r="B51" s="92" t="s">
        <v>56</v>
      </c>
      <c r="C51" s="93" t="s">
        <v>57</v>
      </c>
      <c r="D51" s="100">
        <f>SUM(D52:D64)</f>
        <v>343135.29885740922</v>
      </c>
      <c r="E51" s="129"/>
      <c r="F51" s="129"/>
      <c r="G51" s="129"/>
      <c r="H51" s="129"/>
      <c r="I51" s="129"/>
      <c r="J51" s="129"/>
      <c r="K51" s="134"/>
    </row>
    <row r="52" spans="2:11" ht="16.5" thickTop="1" thickBot="1" x14ac:dyDescent="0.3">
      <c r="B52" s="94"/>
      <c r="C52" s="95" t="s">
        <v>48</v>
      </c>
      <c r="D52" s="127">
        <f>SUM(F52:H52)</f>
        <v>248426.76814469369</v>
      </c>
      <c r="E52" s="129"/>
      <c r="F52" s="117">
        <v>247548.95995573077</v>
      </c>
      <c r="G52" s="117">
        <v>655.71214115303235</v>
      </c>
      <c r="H52" s="117">
        <v>222.09604780989807</v>
      </c>
      <c r="I52" s="129"/>
      <c r="J52" s="129"/>
      <c r="K52" s="134"/>
    </row>
    <row r="53" spans="2:11" ht="16.5" thickTop="1" thickBot="1" x14ac:dyDescent="0.3">
      <c r="B53" s="94"/>
      <c r="C53" s="95" t="s">
        <v>58</v>
      </c>
      <c r="D53" s="127">
        <f>SUM(F53:H53)</f>
        <v>49513.233868077201</v>
      </c>
      <c r="E53" s="129"/>
      <c r="F53" s="117">
        <v>49347.321069796861</v>
      </c>
      <c r="G53" s="117">
        <v>123.51285706007445</v>
      </c>
      <c r="H53" s="117">
        <v>42.399941220266726</v>
      </c>
      <c r="I53" s="129"/>
      <c r="J53" s="129"/>
      <c r="K53" s="134"/>
    </row>
    <row r="54" spans="2:11" ht="16.5" thickTop="1" thickBot="1" x14ac:dyDescent="0.3">
      <c r="B54" s="94"/>
      <c r="C54" s="95" t="s">
        <v>59</v>
      </c>
      <c r="D54" s="117" t="s">
        <v>84</v>
      </c>
      <c r="E54" s="129"/>
      <c r="F54" s="129"/>
      <c r="G54" s="117"/>
      <c r="H54" s="117"/>
      <c r="I54" s="129"/>
      <c r="J54" s="129"/>
      <c r="K54" s="134"/>
    </row>
    <row r="55" spans="2:11" ht="16.5" thickTop="1" thickBot="1" x14ac:dyDescent="0.3">
      <c r="B55" s="94"/>
      <c r="C55" s="95" t="s">
        <v>60</v>
      </c>
      <c r="D55" s="117" t="s">
        <v>84</v>
      </c>
      <c r="E55" s="129"/>
      <c r="F55" s="129"/>
      <c r="G55" s="117"/>
      <c r="H55" s="117"/>
      <c r="I55" s="129"/>
      <c r="J55" s="129"/>
      <c r="K55" s="134"/>
    </row>
    <row r="56" spans="2:11" ht="16.5" thickTop="1" thickBot="1" x14ac:dyDescent="0.3">
      <c r="B56" s="94"/>
      <c r="C56" s="93" t="s">
        <v>90</v>
      </c>
      <c r="D56" s="128"/>
      <c r="E56" s="129"/>
      <c r="F56" s="129"/>
      <c r="G56" s="129"/>
      <c r="H56" s="129"/>
      <c r="I56" s="129"/>
      <c r="J56" s="129"/>
      <c r="K56" s="134"/>
    </row>
    <row r="57" spans="2:11" ht="16.5" thickTop="1" thickBot="1" x14ac:dyDescent="0.3">
      <c r="B57" s="94"/>
      <c r="C57" s="95" t="s">
        <v>58</v>
      </c>
      <c r="D57" s="127">
        <f>SUM(F57:H57)</f>
        <v>8865.4661968739983</v>
      </c>
      <c r="E57" s="129"/>
      <c r="F57" s="127">
        <v>8835.7191165599979</v>
      </c>
      <c r="G57" s="127">
        <v>22.220710595999996</v>
      </c>
      <c r="H57" s="127">
        <v>7.5263697180000015</v>
      </c>
      <c r="I57" s="129"/>
      <c r="J57" s="129"/>
      <c r="K57" s="134"/>
    </row>
    <row r="58" spans="2:11" ht="16.5" thickTop="1" thickBot="1" x14ac:dyDescent="0.3">
      <c r="B58" s="94"/>
      <c r="C58" s="95" t="s">
        <v>45</v>
      </c>
      <c r="D58" s="117">
        <f>SUM(F58:H58)</f>
        <v>0</v>
      </c>
      <c r="E58" s="129"/>
      <c r="F58" s="127">
        <v>0</v>
      </c>
      <c r="G58" s="127">
        <v>0</v>
      </c>
      <c r="H58" s="127">
        <v>0</v>
      </c>
      <c r="I58" s="129"/>
      <c r="J58" s="129"/>
      <c r="K58" s="134"/>
    </row>
    <row r="59" spans="2:11" ht="16.5" thickTop="1" thickBot="1" x14ac:dyDescent="0.3">
      <c r="B59" s="94"/>
      <c r="C59" s="93" t="s">
        <v>91</v>
      </c>
      <c r="D59" s="128"/>
      <c r="E59" s="129"/>
      <c r="F59" s="130"/>
      <c r="G59" s="130"/>
      <c r="H59" s="130"/>
      <c r="I59" s="130"/>
      <c r="J59" s="129"/>
      <c r="K59" s="134"/>
    </row>
    <row r="60" spans="2:11" ht="16.5" thickTop="1" thickBot="1" x14ac:dyDescent="0.3">
      <c r="B60" s="94"/>
      <c r="C60" s="95" t="s">
        <v>74</v>
      </c>
      <c r="D60" s="127" t="s">
        <v>84</v>
      </c>
      <c r="E60" s="129"/>
      <c r="F60" s="127"/>
      <c r="G60" s="127"/>
      <c r="H60" s="127"/>
      <c r="I60" s="129"/>
      <c r="J60" s="130"/>
      <c r="K60" s="134"/>
    </row>
    <row r="61" spans="2:11" ht="16.5" thickTop="1" thickBot="1" x14ac:dyDescent="0.3">
      <c r="B61" s="94"/>
      <c r="C61" s="95" t="s">
        <v>92</v>
      </c>
      <c r="D61" s="127" t="s">
        <v>84</v>
      </c>
      <c r="E61" s="129"/>
      <c r="F61" s="127">
        <v>0</v>
      </c>
      <c r="G61" s="127">
        <v>0</v>
      </c>
      <c r="H61" s="127">
        <v>0</v>
      </c>
      <c r="I61" s="129"/>
      <c r="J61" s="130"/>
      <c r="K61" s="134"/>
    </row>
    <row r="62" spans="2:11" ht="16.5" thickTop="1" thickBot="1" x14ac:dyDescent="0.3">
      <c r="B62" s="94"/>
      <c r="C62" s="95" t="s">
        <v>93</v>
      </c>
      <c r="D62" s="127">
        <f>SUM(F62:H62)</f>
        <v>0</v>
      </c>
      <c r="E62" s="129"/>
      <c r="F62" s="127">
        <v>0</v>
      </c>
      <c r="G62" s="127">
        <v>0</v>
      </c>
      <c r="H62" s="127">
        <v>0</v>
      </c>
      <c r="I62" s="129"/>
      <c r="J62" s="130"/>
      <c r="K62" s="134"/>
    </row>
    <row r="63" spans="2:11" ht="16.5" thickTop="1" thickBot="1" x14ac:dyDescent="0.3">
      <c r="B63" s="94"/>
      <c r="C63" s="93" t="s">
        <v>94</v>
      </c>
      <c r="D63" s="128"/>
      <c r="E63" s="129"/>
      <c r="F63" s="129"/>
      <c r="G63" s="129"/>
      <c r="H63" s="129"/>
      <c r="I63" s="129"/>
      <c r="J63" s="130"/>
      <c r="K63" s="134"/>
    </row>
    <row r="64" spans="2:11" ht="16.5" thickTop="1" thickBot="1" x14ac:dyDescent="0.3">
      <c r="B64" s="94"/>
      <c r="C64" s="95" t="s">
        <v>95</v>
      </c>
      <c r="D64" s="127">
        <f>SUM(F64:H64)</f>
        <v>36329.83064776432</v>
      </c>
      <c r="E64" s="129"/>
      <c r="F64" s="127">
        <v>36204.787146357135</v>
      </c>
      <c r="G64" s="127">
        <v>93.389416315573754</v>
      </c>
      <c r="H64" s="127">
        <v>31.654085091616238</v>
      </c>
      <c r="I64" s="129"/>
      <c r="J64" s="130"/>
      <c r="K64" s="134"/>
    </row>
    <row r="65" spans="2:11" ht="16.5" thickTop="1" thickBot="1" x14ac:dyDescent="0.3">
      <c r="B65" s="83" t="s">
        <v>61</v>
      </c>
      <c r="C65" s="84" t="s">
        <v>62</v>
      </c>
      <c r="D65" s="100">
        <f>SUM(D66:D69)</f>
        <v>11325.27197549256</v>
      </c>
      <c r="E65" s="129"/>
      <c r="F65" s="129"/>
      <c r="G65" s="129"/>
      <c r="H65" s="129"/>
      <c r="I65" s="129"/>
      <c r="J65" s="130"/>
      <c r="K65" s="134"/>
    </row>
    <row r="66" spans="2:11" ht="16.5" thickTop="1" thickBot="1" x14ac:dyDescent="0.3">
      <c r="B66" s="87"/>
      <c r="C66" s="88" t="s">
        <v>100</v>
      </c>
      <c r="D66" s="117">
        <f>SUM(F66:H66)</f>
        <v>9634.8614236329431</v>
      </c>
      <c r="E66" s="129"/>
      <c r="F66" s="129">
        <v>0</v>
      </c>
      <c r="G66" s="117">
        <v>9634.8614236329431</v>
      </c>
      <c r="H66" s="130">
        <v>0</v>
      </c>
      <c r="I66" s="130"/>
      <c r="J66" s="130"/>
      <c r="K66" s="134"/>
    </row>
    <row r="67" spans="2:11" ht="16.5" thickTop="1" thickBot="1" x14ac:dyDescent="0.3">
      <c r="B67" s="87"/>
      <c r="C67" s="88" t="s">
        <v>63</v>
      </c>
      <c r="D67" s="127">
        <f>SUM(F67:H67)</f>
        <v>0</v>
      </c>
      <c r="E67" s="129"/>
      <c r="F67" s="127"/>
      <c r="G67" s="127"/>
      <c r="H67" s="127"/>
      <c r="I67" s="129"/>
      <c r="J67" s="130"/>
      <c r="K67" s="134"/>
    </row>
    <row r="68" spans="2:11" ht="16.5" thickTop="1" thickBot="1" x14ac:dyDescent="0.3">
      <c r="B68" s="87"/>
      <c r="C68" s="84" t="s">
        <v>64</v>
      </c>
      <c r="D68" s="128"/>
      <c r="E68" s="129"/>
      <c r="F68" s="129"/>
      <c r="G68" s="129"/>
      <c r="H68" s="129"/>
      <c r="I68" s="129"/>
      <c r="J68" s="130"/>
      <c r="K68" s="139"/>
    </row>
    <row r="69" spans="2:11" ht="16.5" thickTop="1" thickBot="1" x14ac:dyDescent="0.3">
      <c r="B69" s="87"/>
      <c r="C69" s="88" t="s">
        <v>65</v>
      </c>
      <c r="D69" s="127">
        <f>SUM(G69:H69)</f>
        <v>1690.4105518596168</v>
      </c>
      <c r="E69" s="129"/>
      <c r="F69" s="129"/>
      <c r="G69" s="117">
        <v>1267.8079138947126</v>
      </c>
      <c r="H69" s="117">
        <v>422.6026379649042</v>
      </c>
      <c r="I69" s="129"/>
      <c r="J69" s="130"/>
      <c r="K69" s="134"/>
    </row>
    <row r="70" spans="2:11" ht="16.5" thickTop="1" thickBot="1" x14ac:dyDescent="0.3">
      <c r="B70" s="92" t="s">
        <v>11</v>
      </c>
      <c r="C70" s="96" t="s">
        <v>66</v>
      </c>
      <c r="D70" s="100">
        <f>SUM(D71:D75)</f>
        <v>66764.47326390665</v>
      </c>
      <c r="E70" s="129"/>
      <c r="F70" s="129"/>
      <c r="G70" s="129"/>
      <c r="H70" s="129"/>
      <c r="I70" s="129"/>
      <c r="J70" s="129"/>
      <c r="K70" s="134"/>
    </row>
    <row r="71" spans="2:11" ht="16.5" thickTop="1" thickBot="1" x14ac:dyDescent="0.3">
      <c r="B71" s="94"/>
      <c r="C71" s="97" t="s">
        <v>96</v>
      </c>
      <c r="D71" s="127">
        <f>G71</f>
        <v>52359.293489999989</v>
      </c>
      <c r="E71" s="129"/>
      <c r="F71" s="129"/>
      <c r="G71" s="127">
        <v>52359.293489999989</v>
      </c>
      <c r="H71" s="129"/>
      <c r="I71" s="129"/>
      <c r="J71" s="130"/>
      <c r="K71" s="134"/>
    </row>
    <row r="72" spans="2:11" ht="16.5" thickTop="1" thickBot="1" x14ac:dyDescent="0.3">
      <c r="B72" s="94"/>
      <c r="C72" s="97" t="s">
        <v>97</v>
      </c>
      <c r="D72" s="127">
        <f>SUM(G72:H72)</f>
        <v>10090.278870192484</v>
      </c>
      <c r="E72" s="129"/>
      <c r="F72" s="129"/>
      <c r="G72" s="127">
        <v>8366.6274290714846</v>
      </c>
      <c r="H72" s="127">
        <v>1723.6514411209998</v>
      </c>
      <c r="I72" s="129"/>
      <c r="J72" s="130"/>
      <c r="K72" s="134"/>
    </row>
    <row r="73" spans="2:11" ht="16.5" thickTop="1" thickBot="1" x14ac:dyDescent="0.3">
      <c r="B73" s="94"/>
      <c r="C73" s="96" t="s">
        <v>67</v>
      </c>
      <c r="D73" s="128"/>
      <c r="E73" s="129"/>
      <c r="F73" s="129"/>
      <c r="G73" s="129"/>
      <c r="H73" s="129"/>
      <c r="I73" s="129"/>
      <c r="J73" s="129"/>
      <c r="K73" s="134"/>
    </row>
    <row r="74" spans="2:11" ht="16.5" thickTop="1" thickBot="1" x14ac:dyDescent="0.3">
      <c r="B74" s="94"/>
      <c r="C74" s="97" t="s">
        <v>98</v>
      </c>
      <c r="D74" s="127">
        <f>H74</f>
        <v>4314.9009037141841</v>
      </c>
      <c r="E74" s="129"/>
      <c r="F74" s="129"/>
      <c r="G74" s="129"/>
      <c r="H74" s="127">
        <v>4314.9009037141841</v>
      </c>
      <c r="I74" s="129"/>
      <c r="J74" s="130"/>
      <c r="K74" s="134"/>
    </row>
    <row r="75" spans="2:11" ht="16.5" thickTop="1" thickBot="1" x14ac:dyDescent="0.3">
      <c r="B75" s="119"/>
      <c r="C75" s="120" t="s">
        <v>99</v>
      </c>
      <c r="D75" s="127" t="s">
        <v>84</v>
      </c>
      <c r="E75" s="137"/>
      <c r="F75" s="127" t="s">
        <v>84</v>
      </c>
      <c r="G75" s="127" t="s">
        <v>84</v>
      </c>
      <c r="H75" s="127" t="s">
        <v>84</v>
      </c>
      <c r="I75" s="137"/>
      <c r="J75" s="137"/>
      <c r="K75" s="140"/>
    </row>
    <row r="76" spans="2:11" ht="15.75" thickBot="1" x14ac:dyDescent="0.3">
      <c r="D76" s="100"/>
      <c r="E76" s="100"/>
      <c r="F76" s="100"/>
      <c r="G76" s="100"/>
      <c r="H76" s="100"/>
      <c r="I76" s="100"/>
      <c r="J76" s="100"/>
      <c r="K76" s="100"/>
    </row>
    <row r="77" spans="2:11" ht="15.75" thickBot="1" x14ac:dyDescent="0.3">
      <c r="B77" s="98" t="s">
        <v>68</v>
      </c>
      <c r="C77" s="99"/>
      <c r="D77" s="122">
        <f>SUM(D14, D20, D28, D36, D40, D51, D65, D70)</f>
        <v>1049703.6145490571</v>
      </c>
      <c r="E77" s="129"/>
      <c r="F77" s="124">
        <f>SUM(F14:F75)</f>
        <v>937876.00250972202</v>
      </c>
      <c r="G77" s="124">
        <f>SUM(G14:G75)</f>
        <v>81678.710495591091</v>
      </c>
      <c r="H77" s="124">
        <f>SUM(H14:H75)</f>
        <v>11154.484804170546</v>
      </c>
      <c r="I77" s="124"/>
      <c r="J77" s="124">
        <f>SUM(J14:J75)</f>
        <v>14254.45683602037</v>
      </c>
      <c r="K77" s="131">
        <f>SUM(K14:K75)</f>
        <v>4739.9599035530382</v>
      </c>
    </row>
    <row r="78" spans="2:11" x14ac:dyDescent="0.25">
      <c r="J78" s="125"/>
      <c r="K78" s="125"/>
    </row>
  </sheetData>
  <mergeCells count="1">
    <mergeCell ref="B12:K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B1" workbookViewId="0">
      <selection activeCell="C6" sqref="C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111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2" t="s">
        <v>72</v>
      </c>
      <c r="C12" s="153"/>
      <c r="D12" s="153"/>
      <c r="E12" s="153"/>
      <c r="F12" s="153"/>
      <c r="G12" s="153"/>
      <c r="H12" s="153"/>
      <c r="I12" s="153"/>
      <c r="J12" s="153"/>
      <c r="K12" s="154"/>
    </row>
    <row r="13" spans="2:11" x14ac:dyDescent="0.25">
      <c r="B13" s="79"/>
      <c r="C13" s="80"/>
      <c r="D13" s="81" t="s">
        <v>77</v>
      </c>
      <c r="E13" s="113"/>
      <c r="F13" s="82" t="s">
        <v>78</v>
      </c>
      <c r="G13" s="82" t="s">
        <v>79</v>
      </c>
      <c r="H13" s="82" t="s">
        <v>80</v>
      </c>
      <c r="I13" s="82" t="s">
        <v>81</v>
      </c>
      <c r="J13" s="82" t="s">
        <v>82</v>
      </c>
      <c r="K13" s="114" t="s">
        <v>83</v>
      </c>
    </row>
    <row r="14" spans="2:11" ht="15.75" thickBot="1" x14ac:dyDescent="0.3">
      <c r="B14" s="83" t="s">
        <v>39</v>
      </c>
      <c r="C14" s="84" t="s">
        <v>40</v>
      </c>
      <c r="D14" s="100">
        <f>SUM(D15:D19)</f>
        <v>84645.274287778127</v>
      </c>
      <c r="E14" s="136"/>
      <c r="F14" s="130"/>
      <c r="G14" s="130"/>
      <c r="H14" s="130"/>
      <c r="I14" s="130"/>
      <c r="J14" s="129"/>
      <c r="K14" s="134"/>
    </row>
    <row r="15" spans="2:11" ht="16.5" thickTop="1" thickBot="1" x14ac:dyDescent="0.3">
      <c r="B15" s="87"/>
      <c r="C15" s="88" t="s">
        <v>41</v>
      </c>
      <c r="D15" s="127">
        <f>SUM(F15:H15)</f>
        <v>24920.963550220098</v>
      </c>
      <c r="E15" s="129"/>
      <c r="F15" s="138">
        <v>24799.76188616909</v>
      </c>
      <c r="G15" s="138">
        <v>16.672301361215137</v>
      </c>
      <c r="H15" s="138">
        <v>104.5293626897957</v>
      </c>
      <c r="I15" s="129"/>
      <c r="J15" s="129"/>
      <c r="K15" s="134"/>
    </row>
    <row r="16" spans="2:11" ht="16.5" thickTop="1" thickBot="1" x14ac:dyDescent="0.3">
      <c r="B16" s="87"/>
      <c r="C16" s="88" t="s">
        <v>42</v>
      </c>
      <c r="D16" s="127">
        <f>SUM(F16:H16)</f>
        <v>3152.9302380235949</v>
      </c>
      <c r="E16" s="129"/>
      <c r="F16" s="138">
        <v>3149.8409937445549</v>
      </c>
      <c r="G16" s="138">
        <v>1.2475794203816608</v>
      </c>
      <c r="H16" s="138">
        <v>1.8416648586586419</v>
      </c>
      <c r="I16" s="129"/>
      <c r="J16" s="129"/>
      <c r="K16" s="134"/>
    </row>
    <row r="17" spans="2:14" ht="16.5" thickTop="1" thickBot="1" x14ac:dyDescent="0.3">
      <c r="B17" s="87"/>
      <c r="C17" s="88" t="s">
        <v>43</v>
      </c>
      <c r="D17" s="127">
        <f>SUM(F17:H17)</f>
        <v>9721.0981321232302</v>
      </c>
      <c r="E17" s="129"/>
      <c r="F17" s="138">
        <v>9682.8158022603711</v>
      </c>
      <c r="G17" s="138">
        <v>9.6858906881931315</v>
      </c>
      <c r="H17" s="138">
        <v>28.596439174665434</v>
      </c>
      <c r="I17" s="129"/>
      <c r="J17" s="129"/>
      <c r="K17" s="134"/>
    </row>
    <row r="18" spans="2:14" ht="16.5" thickTop="1" thickBot="1" x14ac:dyDescent="0.3">
      <c r="B18" s="87"/>
      <c r="C18" s="88" t="s">
        <v>69</v>
      </c>
      <c r="D18" s="127">
        <f>SUM(F18:H18)</f>
        <v>45389.363392617735</v>
      </c>
      <c r="E18" s="129"/>
      <c r="F18" s="138">
        <v>45237.064460079069</v>
      </c>
      <c r="G18" s="138">
        <v>38.533464859180391</v>
      </c>
      <c r="H18" s="138">
        <v>113.76546767948493</v>
      </c>
      <c r="I18" s="129"/>
      <c r="J18" s="129"/>
      <c r="K18" s="134"/>
    </row>
    <row r="19" spans="2:14" ht="16.5" thickTop="1" thickBot="1" x14ac:dyDescent="0.3">
      <c r="B19" s="87"/>
      <c r="C19" s="88" t="s">
        <v>44</v>
      </c>
      <c r="D19" s="127">
        <f>SUM(F19:H19)</f>
        <v>1460.9189747934531</v>
      </c>
      <c r="E19" s="129"/>
      <c r="F19" s="138">
        <v>0</v>
      </c>
      <c r="G19" s="138">
        <v>497.33411907862239</v>
      </c>
      <c r="H19" s="138">
        <v>963.58485571483072</v>
      </c>
      <c r="I19" s="129"/>
      <c r="J19" s="129"/>
      <c r="K19" s="134"/>
    </row>
    <row r="20" spans="2:14" ht="16.5" thickTop="1" thickBot="1" x14ac:dyDescent="0.3">
      <c r="B20" s="87"/>
      <c r="C20" s="84" t="s">
        <v>46</v>
      </c>
      <c r="D20" s="100">
        <f>SUM(D21:D27)</f>
        <v>80784.16644206745</v>
      </c>
      <c r="E20" s="129"/>
      <c r="F20" s="130"/>
      <c r="G20" s="130"/>
      <c r="H20" s="130"/>
      <c r="I20" s="129"/>
      <c r="J20" s="129"/>
      <c r="K20" s="134"/>
    </row>
    <row r="21" spans="2:14" ht="16.5" thickTop="1" thickBot="1" x14ac:dyDescent="0.3">
      <c r="B21" s="87"/>
      <c r="C21" s="88" t="s">
        <v>41</v>
      </c>
      <c r="D21" s="127">
        <f>SUM(F21:H21)</f>
        <v>7795.7497421543094</v>
      </c>
      <c r="E21" s="129"/>
      <c r="F21" s="117">
        <v>7757.8355644231679</v>
      </c>
      <c r="G21" s="117">
        <v>5.2154118670368961</v>
      </c>
      <c r="H21" s="117">
        <v>32.69876586410448</v>
      </c>
      <c r="I21" s="129"/>
      <c r="J21" s="129"/>
      <c r="K21" s="134"/>
    </row>
    <row r="22" spans="2:14" ht="16.5" thickTop="1" thickBot="1" x14ac:dyDescent="0.3">
      <c r="B22" s="87"/>
      <c r="C22" s="88" t="s">
        <v>42</v>
      </c>
      <c r="D22" s="127">
        <f t="shared" ref="D22:D30" si="0">SUM(F22:H22)</f>
        <v>3675.1586322159783</v>
      </c>
      <c r="E22" s="129"/>
      <c r="F22" s="117">
        <v>3671.5577080210123</v>
      </c>
      <c r="G22" s="117">
        <v>1.4542193864285411</v>
      </c>
      <c r="H22" s="117">
        <v>2.1467048085373701</v>
      </c>
      <c r="I22" s="129"/>
      <c r="J22" s="129"/>
      <c r="K22" s="134"/>
    </row>
    <row r="23" spans="2:14" ht="16.5" thickTop="1" thickBot="1" x14ac:dyDescent="0.3">
      <c r="B23" s="87"/>
      <c r="C23" s="88" t="s">
        <v>43</v>
      </c>
      <c r="D23" s="127">
        <f>SUM(F23:H23)</f>
        <v>5492.1584451575054</v>
      </c>
      <c r="E23" s="129"/>
      <c r="F23" s="127">
        <v>5470.529960556385</v>
      </c>
      <c r="G23" s="127">
        <v>5.4722671882351896</v>
      </c>
      <c r="H23" s="127">
        <v>16.156217412884846</v>
      </c>
      <c r="I23" s="129"/>
      <c r="J23" s="129"/>
      <c r="K23" s="134"/>
    </row>
    <row r="24" spans="2:14" ht="16.5" thickTop="1" thickBot="1" x14ac:dyDescent="0.3">
      <c r="B24" s="87"/>
      <c r="C24" s="88" t="s">
        <v>69</v>
      </c>
      <c r="D24" s="127">
        <f>SUM(F24:H24)</f>
        <v>62991.016307556216</v>
      </c>
      <c r="E24" s="129"/>
      <c r="F24" s="127">
        <v>62779.65699722214</v>
      </c>
      <c r="G24" s="127">
        <v>53.47645201223628</v>
      </c>
      <c r="H24" s="127">
        <v>157.88285832184042</v>
      </c>
      <c r="I24" s="129"/>
      <c r="J24" s="129"/>
      <c r="K24" s="134"/>
      <c r="N24" s="78"/>
    </row>
    <row r="25" spans="2:14" ht="16.5" thickTop="1" thickBot="1" x14ac:dyDescent="0.3">
      <c r="B25" s="87"/>
      <c r="C25" s="88" t="s">
        <v>70</v>
      </c>
      <c r="D25" s="127" t="s">
        <v>84</v>
      </c>
      <c r="E25" s="129"/>
      <c r="F25" s="127"/>
      <c r="G25" s="127"/>
      <c r="H25" s="127"/>
      <c r="I25" s="129"/>
      <c r="J25" s="129"/>
      <c r="K25" s="134"/>
      <c r="N25" s="78"/>
    </row>
    <row r="26" spans="2:14" ht="16.5" thickTop="1" thickBot="1" x14ac:dyDescent="0.3">
      <c r="B26" s="87"/>
      <c r="C26" s="88" t="s">
        <v>45</v>
      </c>
      <c r="D26" s="127">
        <f>SUM(F26:H26)</f>
        <v>112.96458665176777</v>
      </c>
      <c r="E26" s="129"/>
      <c r="F26" s="127">
        <v>112.16544631979511</v>
      </c>
      <c r="G26" s="127">
        <v>0.25392216875610213</v>
      </c>
      <c r="H26" s="127">
        <v>0.5452181632165658</v>
      </c>
      <c r="I26" s="129"/>
      <c r="J26" s="129"/>
      <c r="K26" s="134"/>
      <c r="N26" s="78"/>
    </row>
    <row r="27" spans="2:14" ht="16.5" thickTop="1" thickBot="1" x14ac:dyDescent="0.3">
      <c r="B27" s="87"/>
      <c r="C27" s="88" t="s">
        <v>44</v>
      </c>
      <c r="D27" s="127">
        <f>SUM(F27:H27)</f>
        <v>717.11872833166956</v>
      </c>
      <c r="E27" s="129"/>
      <c r="F27" s="127">
        <v>0</v>
      </c>
      <c r="G27" s="127">
        <v>244.12552453844071</v>
      </c>
      <c r="H27" s="127">
        <v>472.99320379322882</v>
      </c>
      <c r="I27" s="129"/>
      <c r="J27" s="129"/>
      <c r="K27" s="134"/>
      <c r="N27" s="78"/>
    </row>
    <row r="28" spans="2:14" ht="16.5" thickTop="1" thickBot="1" x14ac:dyDescent="0.3">
      <c r="B28" s="87"/>
      <c r="C28" s="84" t="s">
        <v>47</v>
      </c>
      <c r="D28" s="100">
        <f>SUM(D29:D35)</f>
        <v>37871.639569324077</v>
      </c>
      <c r="E28" s="129"/>
      <c r="F28" s="130"/>
      <c r="G28" s="130"/>
      <c r="H28" s="130"/>
      <c r="I28" s="130"/>
      <c r="J28" s="129"/>
      <c r="K28" s="134"/>
      <c r="N28" s="78"/>
    </row>
    <row r="29" spans="2:14" ht="16.5" thickTop="1" thickBot="1" x14ac:dyDescent="0.3">
      <c r="B29" s="87"/>
      <c r="C29" s="88" t="s">
        <v>41</v>
      </c>
      <c r="D29" s="127">
        <f>SUM(F29:H29)</f>
        <v>8023.9467693240822</v>
      </c>
      <c r="E29" s="129"/>
      <c r="F29" s="117">
        <v>7984.9227685570568</v>
      </c>
      <c r="G29" s="117">
        <v>5.3680772966476322</v>
      </c>
      <c r="H29" s="117">
        <v>33.655923470378163</v>
      </c>
      <c r="I29" s="129"/>
      <c r="J29" s="129"/>
      <c r="K29" s="134"/>
      <c r="N29" s="78"/>
    </row>
    <row r="30" spans="2:14" ht="16.5" thickTop="1" thickBot="1" x14ac:dyDescent="0.3">
      <c r="B30" s="87"/>
      <c r="C30" s="88" t="s">
        <v>42</v>
      </c>
      <c r="D30" s="127">
        <f t="shared" si="0"/>
        <v>29847.692799999997</v>
      </c>
      <c r="E30" s="129"/>
      <c r="F30" s="117">
        <v>29818.448</v>
      </c>
      <c r="G30" s="117">
        <v>11.8104</v>
      </c>
      <c r="H30" s="117">
        <v>17.4344</v>
      </c>
      <c r="I30" s="129"/>
      <c r="J30" s="129"/>
      <c r="K30" s="134"/>
    </row>
    <row r="31" spans="2:14" ht="16.5" thickTop="1" thickBot="1" x14ac:dyDescent="0.3">
      <c r="B31" s="87"/>
      <c r="C31" s="88" t="s">
        <v>43</v>
      </c>
      <c r="D31" s="127">
        <f>SUM(F31:H31)</f>
        <v>0</v>
      </c>
      <c r="E31" s="129"/>
      <c r="F31" s="127">
        <v>0</v>
      </c>
      <c r="G31" s="127">
        <v>0</v>
      </c>
      <c r="H31" s="127">
        <v>0</v>
      </c>
      <c r="I31" s="129"/>
      <c r="J31" s="129"/>
      <c r="K31" s="134"/>
    </row>
    <row r="32" spans="2:14" ht="16.5" thickTop="1" thickBot="1" x14ac:dyDescent="0.3">
      <c r="B32" s="87"/>
      <c r="C32" s="88" t="s">
        <v>69</v>
      </c>
      <c r="D32" s="127">
        <f>SUM(F32:H32)</f>
        <v>0</v>
      </c>
      <c r="E32" s="129"/>
      <c r="F32" s="127">
        <v>0</v>
      </c>
      <c r="G32" s="127">
        <v>0</v>
      </c>
      <c r="H32" s="127">
        <v>0</v>
      </c>
      <c r="I32" s="129"/>
      <c r="J32" s="129"/>
      <c r="K32" s="134"/>
    </row>
    <row r="33" spans="2:11" ht="16.5" thickTop="1" thickBot="1" x14ac:dyDescent="0.3">
      <c r="B33" s="87"/>
      <c r="C33" s="88" t="s">
        <v>70</v>
      </c>
      <c r="D33" s="127">
        <f>SUM(F33:H33)</f>
        <v>0</v>
      </c>
      <c r="E33" s="129"/>
      <c r="F33" s="127">
        <v>0</v>
      </c>
      <c r="G33" s="127">
        <v>0</v>
      </c>
      <c r="H33" s="127">
        <v>0</v>
      </c>
      <c r="I33" s="129"/>
      <c r="J33" s="129"/>
      <c r="K33" s="134"/>
    </row>
    <row r="34" spans="2:11" ht="16.5" thickTop="1" thickBot="1" x14ac:dyDescent="0.3">
      <c r="B34" s="87"/>
      <c r="C34" s="88" t="s">
        <v>45</v>
      </c>
      <c r="D34" s="127">
        <f>SUM(F34:H34)</f>
        <v>0</v>
      </c>
      <c r="E34" s="129"/>
      <c r="F34" s="127">
        <v>0</v>
      </c>
      <c r="G34" s="127">
        <v>0</v>
      </c>
      <c r="H34" s="127">
        <v>0</v>
      </c>
      <c r="I34" s="129"/>
      <c r="J34" s="129"/>
      <c r="K34" s="134"/>
    </row>
    <row r="35" spans="2:11" ht="16.5" thickTop="1" thickBot="1" x14ac:dyDescent="0.3">
      <c r="B35" s="87"/>
      <c r="C35" s="88" t="s">
        <v>44</v>
      </c>
      <c r="D35" s="127">
        <f>SUM(F35:H35)</f>
        <v>0</v>
      </c>
      <c r="E35" s="129"/>
      <c r="F35" s="127"/>
      <c r="G35" s="127">
        <v>0</v>
      </c>
      <c r="H35" s="127">
        <v>0</v>
      </c>
      <c r="I35" s="129"/>
      <c r="J35" s="129"/>
      <c r="K35" s="134"/>
    </row>
    <row r="36" spans="2:11" ht="16.5" thickTop="1" thickBot="1" x14ac:dyDescent="0.3">
      <c r="B36" s="87"/>
      <c r="C36" s="84" t="s">
        <v>49</v>
      </c>
      <c r="D36" s="100">
        <f>SUM(D37:D39)</f>
        <v>8080.1144303421243</v>
      </c>
      <c r="E36" s="129"/>
      <c r="F36" s="129"/>
      <c r="G36" s="129"/>
      <c r="H36" s="129"/>
      <c r="I36" s="129"/>
      <c r="J36" s="129"/>
      <c r="K36" s="134"/>
    </row>
    <row r="37" spans="2:11" ht="16.5" thickTop="1" thickBot="1" x14ac:dyDescent="0.3">
      <c r="B37" s="87"/>
      <c r="C37" s="88" t="s">
        <v>50</v>
      </c>
      <c r="D37" s="127">
        <f>SUM(F37:H37)</f>
        <v>2371.1064155908521</v>
      </c>
      <c r="E37" s="129"/>
      <c r="F37" s="117">
        <v>2359.5746767544897</v>
      </c>
      <c r="G37" s="117">
        <v>1.5862870085491605</v>
      </c>
      <c r="H37" s="117">
        <v>9.9454518278129989</v>
      </c>
      <c r="I37" s="129"/>
      <c r="J37" s="129"/>
      <c r="K37" s="134"/>
    </row>
    <row r="38" spans="2:11" ht="16.5" thickTop="1" thickBot="1" x14ac:dyDescent="0.3">
      <c r="B38" s="87"/>
      <c r="C38" s="88" t="s">
        <v>51</v>
      </c>
      <c r="D38" s="127">
        <f>G38</f>
        <v>5163.6509906009123</v>
      </c>
      <c r="E38" s="129"/>
      <c r="F38" s="129"/>
      <c r="G38" s="117">
        <v>5163.6509906009123</v>
      </c>
      <c r="H38" s="129"/>
      <c r="I38" s="129"/>
      <c r="J38" s="129"/>
      <c r="K38" s="134"/>
    </row>
    <row r="39" spans="2:11" ht="16.5" thickTop="1" thickBot="1" x14ac:dyDescent="0.3">
      <c r="B39" s="87"/>
      <c r="C39" s="88" t="s">
        <v>52</v>
      </c>
      <c r="D39" s="117">
        <f>K39</f>
        <v>545.35702415036053</v>
      </c>
      <c r="E39" s="129"/>
      <c r="F39" s="129"/>
      <c r="G39" s="129"/>
      <c r="H39" s="129"/>
      <c r="I39" s="129"/>
      <c r="J39" s="129"/>
      <c r="K39" s="117">
        <v>545.35702415036053</v>
      </c>
    </row>
    <row r="40" spans="2:11" ht="16.5" thickTop="1" thickBot="1" x14ac:dyDescent="0.3">
      <c r="B40" s="87"/>
      <c r="C40" s="84" t="s">
        <v>10</v>
      </c>
      <c r="D40" s="100">
        <f>SUM(D41:D50)</f>
        <v>7498.0196746306738</v>
      </c>
      <c r="E40" s="129"/>
      <c r="F40" s="129"/>
      <c r="G40" s="129"/>
      <c r="H40" s="129"/>
      <c r="I40" s="129"/>
      <c r="J40" s="129"/>
      <c r="K40" s="134"/>
    </row>
    <row r="41" spans="2:11" ht="16.5" thickTop="1" thickBot="1" x14ac:dyDescent="0.3">
      <c r="B41" s="87"/>
      <c r="C41" s="88" t="s">
        <v>53</v>
      </c>
      <c r="D41" s="117" t="s">
        <v>84</v>
      </c>
      <c r="E41" s="129"/>
      <c r="F41" s="117" t="s">
        <v>84</v>
      </c>
      <c r="G41" s="117" t="s">
        <v>84</v>
      </c>
      <c r="H41" s="129"/>
      <c r="I41" s="129"/>
      <c r="J41" s="129"/>
      <c r="K41" s="134"/>
    </row>
    <row r="42" spans="2:11" ht="16.5" thickTop="1" thickBot="1" x14ac:dyDescent="0.3">
      <c r="B42" s="87"/>
      <c r="C42" s="88" t="s">
        <v>101</v>
      </c>
      <c r="D42" s="117" t="s">
        <v>84</v>
      </c>
      <c r="E42" s="129"/>
      <c r="F42" s="117"/>
      <c r="G42" s="117"/>
      <c r="H42" s="129"/>
      <c r="I42" s="129"/>
      <c r="J42" s="129"/>
      <c r="K42" s="134"/>
    </row>
    <row r="43" spans="2:11" ht="16.5" thickTop="1" thickBot="1" x14ac:dyDescent="0.3">
      <c r="B43" s="87"/>
      <c r="C43" s="88" t="s">
        <v>85</v>
      </c>
      <c r="D43" s="117" t="s">
        <v>84</v>
      </c>
      <c r="E43" s="129"/>
      <c r="F43" s="117" t="s">
        <v>84</v>
      </c>
      <c r="G43" s="117" t="s">
        <v>84</v>
      </c>
      <c r="H43" s="129"/>
      <c r="I43" s="129"/>
      <c r="J43" s="129"/>
      <c r="K43" s="134"/>
    </row>
    <row r="44" spans="2:11" ht="16.5" thickTop="1" thickBot="1" x14ac:dyDescent="0.3">
      <c r="B44" s="87"/>
      <c r="C44" s="88" t="s">
        <v>86</v>
      </c>
      <c r="D44" s="117" t="s">
        <v>84</v>
      </c>
      <c r="E44" s="129"/>
      <c r="F44" s="117" t="s">
        <v>84</v>
      </c>
      <c r="G44" s="129"/>
      <c r="H44" s="129"/>
      <c r="I44" s="117" t="s">
        <v>84</v>
      </c>
      <c r="J44" s="129"/>
      <c r="K44" s="134"/>
    </row>
    <row r="45" spans="2:11" ht="16.5" thickTop="1" thickBot="1" x14ac:dyDescent="0.3">
      <c r="B45" s="87"/>
      <c r="C45" s="91" t="s">
        <v>71</v>
      </c>
      <c r="D45" s="117" t="s">
        <v>84</v>
      </c>
      <c r="E45" s="129"/>
      <c r="F45" s="117" t="s">
        <v>84</v>
      </c>
      <c r="G45" s="117" t="s">
        <v>84</v>
      </c>
      <c r="H45" s="129"/>
      <c r="I45" s="129"/>
      <c r="J45" s="129"/>
      <c r="K45" s="134"/>
    </row>
    <row r="46" spans="2:11" ht="16.5" thickTop="1" thickBot="1" x14ac:dyDescent="0.3">
      <c r="B46" s="87"/>
      <c r="C46" s="91" t="s">
        <v>87</v>
      </c>
      <c r="D46" s="117" t="s">
        <v>84</v>
      </c>
      <c r="E46" s="129"/>
      <c r="F46" s="117" t="s">
        <v>84</v>
      </c>
      <c r="G46" s="117" t="s">
        <v>84</v>
      </c>
      <c r="H46" s="129"/>
      <c r="I46" s="129"/>
      <c r="J46" s="129"/>
      <c r="K46" s="134"/>
    </row>
    <row r="47" spans="2:11" ht="16.5" thickTop="1" thickBot="1" x14ac:dyDescent="0.3">
      <c r="B47" s="87"/>
      <c r="C47" s="91" t="s">
        <v>88</v>
      </c>
      <c r="D47" s="117" t="s">
        <v>84</v>
      </c>
      <c r="E47" s="129"/>
      <c r="F47" s="117" t="s">
        <v>84</v>
      </c>
      <c r="G47" s="117" t="s">
        <v>84</v>
      </c>
      <c r="H47" s="129"/>
      <c r="I47" s="129"/>
      <c r="J47" s="129"/>
      <c r="K47" s="134"/>
    </row>
    <row r="48" spans="2:11" ht="16.5" thickTop="1" thickBot="1" x14ac:dyDescent="0.3">
      <c r="B48" s="87"/>
      <c r="C48" s="88" t="s">
        <v>89</v>
      </c>
      <c r="D48" s="117" t="s">
        <v>84</v>
      </c>
      <c r="E48" s="129"/>
      <c r="F48" s="129"/>
      <c r="G48" s="129"/>
      <c r="H48" s="129"/>
      <c r="I48" s="117" t="s">
        <v>84</v>
      </c>
      <c r="J48" s="117" t="s">
        <v>84</v>
      </c>
      <c r="K48" s="117" t="s">
        <v>84</v>
      </c>
    </row>
    <row r="49" spans="2:11" ht="16.5" thickTop="1" thickBot="1" x14ac:dyDescent="0.3">
      <c r="B49" s="87"/>
      <c r="C49" s="84" t="s">
        <v>54</v>
      </c>
      <c r="D49" s="128"/>
      <c r="E49" s="129"/>
      <c r="F49" s="129"/>
      <c r="G49" s="129"/>
      <c r="H49" s="129"/>
      <c r="I49" s="129"/>
      <c r="J49" s="129"/>
      <c r="K49" s="134"/>
    </row>
    <row r="50" spans="2:11" ht="16.5" thickTop="1" thickBot="1" x14ac:dyDescent="0.3">
      <c r="B50" s="87"/>
      <c r="C50" s="88" t="s">
        <v>55</v>
      </c>
      <c r="D50" s="117">
        <f>J50</f>
        <v>7498.0196746306738</v>
      </c>
      <c r="E50" s="129"/>
      <c r="F50" s="129"/>
      <c r="G50" s="129"/>
      <c r="H50" s="129"/>
      <c r="I50" s="129"/>
      <c r="J50" s="117">
        <v>7498.0196746306738</v>
      </c>
      <c r="K50" s="134"/>
    </row>
    <row r="51" spans="2:11" ht="16.5" thickTop="1" thickBot="1" x14ac:dyDescent="0.3">
      <c r="B51" s="92" t="s">
        <v>56</v>
      </c>
      <c r="C51" s="93" t="s">
        <v>57</v>
      </c>
      <c r="D51" s="100">
        <f>SUM(D52:D64)</f>
        <v>315226.00636019662</v>
      </c>
      <c r="E51" s="129"/>
      <c r="F51" s="129"/>
      <c r="G51" s="129"/>
      <c r="H51" s="129"/>
      <c r="I51" s="129"/>
      <c r="J51" s="129"/>
      <c r="K51" s="134"/>
    </row>
    <row r="52" spans="2:11" ht="16.5" thickTop="1" thickBot="1" x14ac:dyDescent="0.3">
      <c r="B52" s="94"/>
      <c r="C52" s="95" t="s">
        <v>48</v>
      </c>
      <c r="D52" s="127">
        <f>SUM(F52:H52)</f>
        <v>227645.87821973674</v>
      </c>
      <c r="E52" s="129"/>
      <c r="F52" s="117">
        <v>226841.49865316541</v>
      </c>
      <c r="G52" s="117">
        <v>600.86184490869789</v>
      </c>
      <c r="H52" s="117">
        <v>203.51772166262344</v>
      </c>
      <c r="I52" s="129"/>
      <c r="J52" s="129"/>
      <c r="K52" s="134"/>
    </row>
    <row r="53" spans="2:11" ht="16.5" thickTop="1" thickBot="1" x14ac:dyDescent="0.3">
      <c r="B53" s="94"/>
      <c r="C53" s="95" t="s">
        <v>58</v>
      </c>
      <c r="D53" s="127">
        <f>SUM(F53:H53)</f>
        <v>55855.149974869484</v>
      </c>
      <c r="E53" s="129"/>
      <c r="F53" s="117">
        <v>55667.734265942774</v>
      </c>
      <c r="G53" s="117">
        <v>139.99727654766571</v>
      </c>
      <c r="H53" s="117">
        <v>47.41843237904807</v>
      </c>
      <c r="I53" s="129"/>
      <c r="J53" s="129"/>
      <c r="K53" s="134"/>
    </row>
    <row r="54" spans="2:11" ht="16.5" thickTop="1" thickBot="1" x14ac:dyDescent="0.3">
      <c r="B54" s="94"/>
      <c r="C54" s="95" t="s">
        <v>59</v>
      </c>
      <c r="D54" s="117" t="s">
        <v>84</v>
      </c>
      <c r="E54" s="129"/>
      <c r="F54" s="129"/>
      <c r="G54" s="117"/>
      <c r="H54" s="117"/>
      <c r="I54" s="129"/>
      <c r="J54" s="129"/>
      <c r="K54" s="134"/>
    </row>
    <row r="55" spans="2:11" ht="16.5" thickTop="1" thickBot="1" x14ac:dyDescent="0.3">
      <c r="B55" s="94"/>
      <c r="C55" s="95" t="s">
        <v>60</v>
      </c>
      <c r="D55" s="117" t="s">
        <v>84</v>
      </c>
      <c r="E55" s="129"/>
      <c r="F55" s="129"/>
      <c r="G55" s="117"/>
      <c r="H55" s="117"/>
      <c r="I55" s="129"/>
      <c r="J55" s="129"/>
      <c r="K55" s="134"/>
    </row>
    <row r="56" spans="2:11" ht="16.5" thickTop="1" thickBot="1" x14ac:dyDescent="0.3">
      <c r="B56" s="94"/>
      <c r="C56" s="93" t="s">
        <v>90</v>
      </c>
      <c r="D56" s="128"/>
      <c r="E56" s="129"/>
      <c r="F56" s="129"/>
      <c r="G56" s="129"/>
      <c r="H56" s="129"/>
      <c r="I56" s="129"/>
      <c r="J56" s="129"/>
      <c r="K56" s="134"/>
    </row>
    <row r="57" spans="2:11" ht="16.5" thickTop="1" thickBot="1" x14ac:dyDescent="0.3">
      <c r="B57" s="94"/>
      <c r="C57" s="95" t="s">
        <v>58</v>
      </c>
      <c r="D57" s="127">
        <f>SUM(F57:H57)</f>
        <v>3487.7235599399996</v>
      </c>
      <c r="E57" s="129"/>
      <c r="F57" s="127">
        <v>3476.0208935999999</v>
      </c>
      <c r="G57" s="127">
        <v>8.7417507599999986</v>
      </c>
      <c r="H57" s="127">
        <v>2.9609155800000004</v>
      </c>
      <c r="I57" s="129"/>
      <c r="J57" s="129"/>
      <c r="K57" s="134"/>
    </row>
    <row r="58" spans="2:11" ht="16.5" thickTop="1" thickBot="1" x14ac:dyDescent="0.3">
      <c r="B58" s="94"/>
      <c r="C58" s="95" t="s">
        <v>45</v>
      </c>
      <c r="D58" s="117">
        <f>SUM(F58:H58)</f>
        <v>0</v>
      </c>
      <c r="E58" s="129"/>
      <c r="F58" s="127">
        <v>0</v>
      </c>
      <c r="G58" s="127">
        <v>0</v>
      </c>
      <c r="H58" s="127">
        <v>0</v>
      </c>
      <c r="I58" s="129"/>
      <c r="J58" s="129"/>
      <c r="K58" s="134"/>
    </row>
    <row r="59" spans="2:11" ht="16.5" thickTop="1" thickBot="1" x14ac:dyDescent="0.3">
      <c r="B59" s="94"/>
      <c r="C59" s="93" t="s">
        <v>91</v>
      </c>
      <c r="D59" s="128"/>
      <c r="E59" s="129"/>
      <c r="F59" s="130"/>
      <c r="G59" s="130"/>
      <c r="H59" s="130"/>
      <c r="I59" s="130"/>
      <c r="J59" s="129"/>
      <c r="K59" s="134"/>
    </row>
    <row r="60" spans="2:11" ht="16.5" thickTop="1" thickBot="1" x14ac:dyDescent="0.3">
      <c r="B60" s="94"/>
      <c r="C60" s="95" t="s">
        <v>74</v>
      </c>
      <c r="D60" s="127" t="s">
        <v>84</v>
      </c>
      <c r="E60" s="129"/>
      <c r="F60" s="127"/>
      <c r="G60" s="127"/>
      <c r="H60" s="127"/>
      <c r="I60" s="129"/>
      <c r="J60" s="130"/>
      <c r="K60" s="134"/>
    </row>
    <row r="61" spans="2:11" ht="16.5" thickTop="1" thickBot="1" x14ac:dyDescent="0.3">
      <c r="B61" s="94"/>
      <c r="C61" s="95" t="s">
        <v>92</v>
      </c>
      <c r="D61" s="127" t="s">
        <v>84</v>
      </c>
      <c r="E61" s="129"/>
      <c r="F61" s="127">
        <v>0</v>
      </c>
      <c r="G61" s="127">
        <v>0</v>
      </c>
      <c r="H61" s="127">
        <v>0</v>
      </c>
      <c r="I61" s="129"/>
      <c r="J61" s="130"/>
      <c r="K61" s="134"/>
    </row>
    <row r="62" spans="2:11" ht="16.5" thickTop="1" thickBot="1" x14ac:dyDescent="0.3">
      <c r="B62" s="94"/>
      <c r="C62" s="95" t="s">
        <v>93</v>
      </c>
      <c r="D62" s="127">
        <f>SUM(F62:H62)</f>
        <v>0</v>
      </c>
      <c r="E62" s="129"/>
      <c r="F62" s="127">
        <v>0</v>
      </c>
      <c r="G62" s="127">
        <v>0</v>
      </c>
      <c r="H62" s="127">
        <v>0</v>
      </c>
      <c r="I62" s="129"/>
      <c r="J62" s="130"/>
      <c r="K62" s="134"/>
    </row>
    <row r="63" spans="2:11" ht="16.5" thickTop="1" thickBot="1" x14ac:dyDescent="0.3">
      <c r="B63" s="94"/>
      <c r="C63" s="93" t="s">
        <v>94</v>
      </c>
      <c r="D63" s="128"/>
      <c r="E63" s="129"/>
      <c r="F63" s="129"/>
      <c r="G63" s="129"/>
      <c r="H63" s="129"/>
      <c r="I63" s="129"/>
      <c r="J63" s="130"/>
      <c r="K63" s="134"/>
    </row>
    <row r="64" spans="2:11" ht="16.5" thickTop="1" thickBot="1" x14ac:dyDescent="0.3">
      <c r="B64" s="94"/>
      <c r="C64" s="95" t="s">
        <v>95</v>
      </c>
      <c r="D64" s="127">
        <f>SUM(F64:H64)</f>
        <v>28237.254605650403</v>
      </c>
      <c r="E64" s="129"/>
      <c r="F64" s="127">
        <v>28139.67720674229</v>
      </c>
      <c r="G64" s="127">
        <v>72.883806068661499</v>
      </c>
      <c r="H64" s="127">
        <v>24.693592839452489</v>
      </c>
      <c r="I64" s="129"/>
      <c r="J64" s="130"/>
      <c r="K64" s="134"/>
    </row>
    <row r="65" spans="2:11" ht="16.5" thickTop="1" thickBot="1" x14ac:dyDescent="0.3">
      <c r="B65" s="83" t="s">
        <v>61</v>
      </c>
      <c r="C65" s="84" t="s">
        <v>62</v>
      </c>
      <c r="D65" s="100">
        <f>SUM(D66:D69)</f>
        <v>4706.9765034311558</v>
      </c>
      <c r="E65" s="129"/>
      <c r="F65" s="129"/>
      <c r="G65" s="129"/>
      <c r="H65" s="129"/>
      <c r="I65" s="129"/>
      <c r="J65" s="130"/>
      <c r="K65" s="134"/>
    </row>
    <row r="66" spans="2:11" ht="16.5" thickTop="1" thickBot="1" x14ac:dyDescent="0.3">
      <c r="B66" s="87"/>
      <c r="C66" s="88" t="s">
        <v>100</v>
      </c>
      <c r="D66" s="117">
        <f>SUM(F66:H66)</f>
        <v>3810.2665309993745</v>
      </c>
      <c r="E66" s="129"/>
      <c r="F66" s="129">
        <v>0</v>
      </c>
      <c r="G66" s="117">
        <v>3810.2665309993745</v>
      </c>
      <c r="H66" s="130">
        <v>0</v>
      </c>
      <c r="I66" s="130"/>
      <c r="J66" s="130"/>
      <c r="K66" s="134"/>
    </row>
    <row r="67" spans="2:11" ht="16.5" thickTop="1" thickBot="1" x14ac:dyDescent="0.3">
      <c r="B67" s="87"/>
      <c r="C67" s="88" t="s">
        <v>63</v>
      </c>
      <c r="D67" s="127">
        <f>SUM(F67:H67)</f>
        <v>0</v>
      </c>
      <c r="E67" s="129"/>
      <c r="F67" s="127"/>
      <c r="G67" s="127"/>
      <c r="H67" s="127"/>
      <c r="I67" s="129"/>
      <c r="J67" s="130"/>
      <c r="K67" s="134"/>
    </row>
    <row r="68" spans="2:11" ht="16.5" thickTop="1" thickBot="1" x14ac:dyDescent="0.3">
      <c r="B68" s="87"/>
      <c r="C68" s="84" t="s">
        <v>64</v>
      </c>
      <c r="D68" s="128"/>
      <c r="E68" s="129"/>
      <c r="F68" s="129"/>
      <c r="G68" s="129"/>
      <c r="H68" s="129"/>
      <c r="I68" s="129"/>
      <c r="J68" s="130"/>
      <c r="K68" s="139"/>
    </row>
    <row r="69" spans="2:11" ht="16.5" thickTop="1" thickBot="1" x14ac:dyDescent="0.3">
      <c r="B69" s="87"/>
      <c r="C69" s="88" t="s">
        <v>65</v>
      </c>
      <c r="D69" s="127">
        <f>SUM(G69:H69)</f>
        <v>896.70997243178113</v>
      </c>
      <c r="E69" s="129"/>
      <c r="F69" s="129"/>
      <c r="G69" s="117">
        <v>672.53247932383579</v>
      </c>
      <c r="H69" s="117">
        <v>224.17749310794531</v>
      </c>
      <c r="I69" s="129"/>
      <c r="J69" s="130"/>
      <c r="K69" s="134"/>
    </row>
    <row r="70" spans="2:11" ht="16.5" thickTop="1" thickBot="1" x14ac:dyDescent="0.3">
      <c r="B70" s="92" t="s">
        <v>11</v>
      </c>
      <c r="C70" s="96" t="s">
        <v>66</v>
      </c>
      <c r="D70" s="100">
        <f>SUM(D71:D75)</f>
        <v>37924.427094318999</v>
      </c>
      <c r="E70" s="129"/>
      <c r="F70" s="129"/>
      <c r="G70" s="129"/>
      <c r="H70" s="129"/>
      <c r="I70" s="129"/>
      <c r="J70" s="129"/>
      <c r="K70" s="134"/>
    </row>
    <row r="71" spans="2:11" ht="16.5" thickTop="1" thickBot="1" x14ac:dyDescent="0.3">
      <c r="B71" s="94"/>
      <c r="C71" s="97" t="s">
        <v>96</v>
      </c>
      <c r="D71" s="127">
        <f>G71</f>
        <v>29749.821779999998</v>
      </c>
      <c r="E71" s="129"/>
      <c r="F71" s="129"/>
      <c r="G71" s="127">
        <v>29749.821779999998</v>
      </c>
      <c r="H71" s="129"/>
      <c r="I71" s="129"/>
      <c r="J71" s="130"/>
      <c r="K71" s="134"/>
    </row>
    <row r="72" spans="2:11" ht="16.5" thickTop="1" thickBot="1" x14ac:dyDescent="0.3">
      <c r="B72" s="94"/>
      <c r="C72" s="97" t="s">
        <v>97</v>
      </c>
      <c r="D72" s="127">
        <f>SUM(G72:H72)</f>
        <v>5428.7592846827065</v>
      </c>
      <c r="E72" s="129"/>
      <c r="F72" s="129"/>
      <c r="G72" s="127">
        <v>4511.7098964682064</v>
      </c>
      <c r="H72" s="127">
        <v>917.04938821449991</v>
      </c>
      <c r="I72" s="129"/>
      <c r="J72" s="130"/>
      <c r="K72" s="134"/>
    </row>
    <row r="73" spans="2:11" ht="16.5" thickTop="1" thickBot="1" x14ac:dyDescent="0.3">
      <c r="B73" s="94"/>
      <c r="C73" s="96" t="s">
        <v>67</v>
      </c>
      <c r="D73" s="128"/>
      <c r="E73" s="129"/>
      <c r="F73" s="129"/>
      <c r="G73" s="129"/>
      <c r="H73" s="129"/>
      <c r="I73" s="129"/>
      <c r="J73" s="129"/>
      <c r="K73" s="134"/>
    </row>
    <row r="74" spans="2:11" ht="16.5" thickTop="1" thickBot="1" x14ac:dyDescent="0.3">
      <c r="B74" s="94"/>
      <c r="C74" s="97" t="s">
        <v>98</v>
      </c>
      <c r="D74" s="127">
        <f>H74</f>
        <v>2745.8460296362991</v>
      </c>
      <c r="E74" s="129"/>
      <c r="F74" s="129"/>
      <c r="G74" s="129"/>
      <c r="H74" s="127">
        <v>2745.8460296362991</v>
      </c>
      <c r="I74" s="129"/>
      <c r="J74" s="130"/>
      <c r="K74" s="134"/>
    </row>
    <row r="75" spans="2:11" ht="16.5" thickTop="1" thickBot="1" x14ac:dyDescent="0.3">
      <c r="B75" s="119"/>
      <c r="C75" s="120" t="s">
        <v>99</v>
      </c>
      <c r="D75" s="127" t="s">
        <v>84</v>
      </c>
      <c r="E75" s="137"/>
      <c r="F75" s="127" t="s">
        <v>84</v>
      </c>
      <c r="G75" s="127" t="s">
        <v>84</v>
      </c>
      <c r="H75" s="127" t="s">
        <v>84</v>
      </c>
      <c r="I75" s="137"/>
      <c r="J75" s="137"/>
      <c r="K75" s="140"/>
    </row>
    <row r="76" spans="2:11" ht="15.75" thickBot="1" x14ac:dyDescent="0.3">
      <c r="D76" s="100"/>
      <c r="E76" s="100"/>
      <c r="F76" s="100"/>
      <c r="G76" s="100"/>
      <c r="H76" s="100"/>
      <c r="I76" s="100"/>
      <c r="J76" s="100"/>
      <c r="K76" s="100"/>
    </row>
    <row r="77" spans="2:11" ht="15.75" thickBot="1" x14ac:dyDescent="0.3">
      <c r="B77" s="98" t="s">
        <v>68</v>
      </c>
      <c r="C77" s="99"/>
      <c r="D77" s="122">
        <f>SUM(D14, D20, D28, D36, D40, D51, D65, D70)</f>
        <v>576736.62436208921</v>
      </c>
      <c r="E77" s="129"/>
      <c r="F77" s="124">
        <f>SUM(F14:F75)</f>
        <v>516949.10528355761</v>
      </c>
      <c r="G77" s="124">
        <f>SUM(G14:G75)</f>
        <v>45622.70227255128</v>
      </c>
      <c r="H77" s="124">
        <f>SUM(H14:H75)</f>
        <v>6121.440107199307</v>
      </c>
      <c r="I77" s="124"/>
      <c r="J77" s="124">
        <f>SUM(J14:J75)</f>
        <v>7498.0196746306738</v>
      </c>
      <c r="K77" s="131">
        <f>SUM(K14:K75)</f>
        <v>545.35702415036053</v>
      </c>
    </row>
    <row r="78" spans="2:11" x14ac:dyDescent="0.25">
      <c r="J78" s="125"/>
      <c r="K78" s="125"/>
    </row>
  </sheetData>
  <mergeCells count="1">
    <mergeCell ref="B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FIND YOUR GHG INVENTORY DATA</vt:lpstr>
      <vt:lpstr>Resources</vt:lpstr>
      <vt:lpstr>Mohawk Valley Roll Up</vt:lpstr>
      <vt:lpstr>Fulton Roll Up</vt:lpstr>
      <vt:lpstr>Herkimer Roll Up</vt:lpstr>
      <vt:lpstr>Montgomery Roll Up</vt:lpstr>
      <vt:lpstr>Oneida Roll Up</vt:lpstr>
      <vt:lpstr>Otsego Roll Up</vt:lpstr>
      <vt:lpstr>Schoharie Roll Up</vt:lpstr>
    </vt:vector>
  </TitlesOfParts>
  <Company>NYSDEC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Dazzle L. Ekblad</cp:lastModifiedBy>
  <dcterms:created xsi:type="dcterms:W3CDTF">2017-08-03T17:33:23Z</dcterms:created>
  <dcterms:modified xsi:type="dcterms:W3CDTF">2018-07-05T14:45:06Z</dcterms:modified>
</cp:coreProperties>
</file>