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L:\EXEC\OCC\GHG Inventory\Local-Regional GHG in NYS\Long Is\"/>
    </mc:Choice>
  </mc:AlternateContent>
  <bookViews>
    <workbookView xWindow="0" yWindow="0" windowWidth="24000" windowHeight="13635"/>
  </bookViews>
  <sheets>
    <sheet name="FIND YOUR GHG INVENTORY DATA" sheetId="1" r:id="rId1"/>
    <sheet name="Resources" sheetId="2" r:id="rId2"/>
    <sheet name="2010 Census Population" sheetId="29" r:id="rId3"/>
    <sheet name="Region Roll Up" sheetId="4" r:id="rId4"/>
    <sheet name="Nassau Roll Up" sheetId="19" r:id="rId5"/>
    <sheet name="North Hempstead Roll Up" sheetId="26" r:id="rId6"/>
    <sheet name="Suffolk Roll Up" sheetId="20" r:id="rId7"/>
    <sheet name="Babylon Roll Up" sheetId="21" r:id="rId8"/>
    <sheet name="Brookhaven Roll Up" sheetId="22" r:id="rId9"/>
    <sheet name="East Hampton Roll Up" sheetId="23" r:id="rId10"/>
    <sheet name="Huntington Roll Up" sheetId="24" r:id="rId11"/>
    <sheet name="Islip Roll Up" sheetId="25" r:id="rId12"/>
    <sheet name="Smithtown Roll Up" sheetId="27" r:id="rId13"/>
    <sheet name="Southampton Roll Up" sheetId="2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I69" i="1"/>
  <c r="H69" i="1"/>
  <c r="G69" i="1"/>
  <c r="F69" i="1"/>
  <c r="E69" i="1"/>
  <c r="D69" i="1"/>
  <c r="C69" i="1"/>
  <c r="J68" i="1"/>
  <c r="I68" i="1"/>
  <c r="H68" i="1"/>
  <c r="G68" i="1"/>
  <c r="F68" i="1"/>
  <c r="E68" i="1"/>
  <c r="D68" i="1"/>
  <c r="C68" i="1"/>
  <c r="J67" i="1"/>
  <c r="I67" i="1"/>
  <c r="H67" i="1"/>
  <c r="G67" i="1"/>
  <c r="F67" i="1"/>
  <c r="E67" i="1"/>
  <c r="D67" i="1"/>
  <c r="C67" i="1"/>
  <c r="J65" i="1"/>
  <c r="I65" i="1"/>
  <c r="H65" i="1"/>
  <c r="G65" i="1"/>
  <c r="F65" i="1"/>
  <c r="E65" i="1"/>
  <c r="D65" i="1"/>
  <c r="C65" i="1"/>
  <c r="J63" i="1"/>
  <c r="I63" i="1"/>
  <c r="H63" i="1"/>
  <c r="G63" i="1"/>
  <c r="F63" i="1"/>
  <c r="E63" i="1"/>
  <c r="D63" i="1"/>
  <c r="C63" i="1"/>
  <c r="J59" i="1"/>
  <c r="I59" i="1"/>
  <c r="H59" i="1"/>
  <c r="G59" i="1"/>
  <c r="F59" i="1"/>
  <c r="E59" i="1"/>
  <c r="D59" i="1"/>
  <c r="C59" i="1"/>
  <c r="E33" i="1" l="1"/>
  <c r="F126" i="29" l="1"/>
  <c r="A126" i="29"/>
  <c r="L64" i="1"/>
  <c r="L65" i="1"/>
  <c r="L66" i="1"/>
  <c r="L67" i="1"/>
  <c r="L68" i="1"/>
  <c r="L69" i="1"/>
  <c r="A125" i="29"/>
  <c r="A124" i="29"/>
  <c r="A123" i="29"/>
  <c r="A122" i="29"/>
  <c r="A121" i="29"/>
  <c r="A120" i="29"/>
  <c r="A119" i="29"/>
  <c r="B117" i="29"/>
  <c r="A117" i="29"/>
  <c r="A116" i="29"/>
  <c r="A111" i="29"/>
  <c r="A107" i="29"/>
  <c r="A96" i="29"/>
  <c r="A94" i="29"/>
  <c r="A89" i="29"/>
  <c r="A118" i="29"/>
  <c r="A87" i="29"/>
  <c r="A82" i="29"/>
  <c r="B79" i="29"/>
  <c r="L52" i="1" s="1"/>
  <c r="C45" i="1" s="1"/>
  <c r="A79" i="29"/>
  <c r="A115" i="29"/>
  <c r="A114" i="29"/>
  <c r="A110" i="29"/>
  <c r="A109" i="29"/>
  <c r="A108" i="29"/>
  <c r="A106" i="29"/>
  <c r="A105" i="29"/>
  <c r="A104" i="29"/>
  <c r="A103" i="29"/>
  <c r="A102" i="29"/>
  <c r="A101" i="29"/>
  <c r="A100" i="29"/>
  <c r="A99" i="29"/>
  <c r="A98" i="29"/>
  <c r="A97" i="29"/>
  <c r="A95" i="29"/>
  <c r="A93" i="29"/>
  <c r="A92" i="29"/>
  <c r="A91" i="29"/>
  <c r="A90" i="29"/>
  <c r="A88" i="29"/>
  <c r="A86" i="29"/>
  <c r="A85" i="29"/>
  <c r="A84" i="29"/>
  <c r="A83" i="29"/>
  <c r="A81" i="29"/>
  <c r="A80" i="29"/>
  <c r="A113" i="29"/>
  <c r="A112" i="29"/>
  <c r="A65" i="29"/>
  <c r="A64" i="29"/>
  <c r="A55" i="29"/>
  <c r="A54" i="29"/>
  <c r="A50" i="29"/>
  <c r="A46" i="29"/>
  <c r="A45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3" i="29"/>
  <c r="A62" i="29"/>
  <c r="A61" i="29"/>
  <c r="A60" i="29"/>
  <c r="A59" i="29"/>
  <c r="A58" i="29"/>
  <c r="A56" i="29"/>
  <c r="A53" i="29"/>
  <c r="A52" i="29"/>
  <c r="A48" i="29"/>
  <c r="A47" i="29"/>
  <c r="A44" i="29"/>
  <c r="A43" i="29"/>
  <c r="A42" i="29"/>
  <c r="A41" i="29"/>
  <c r="A40" i="29"/>
  <c r="A39" i="29"/>
  <c r="A57" i="29"/>
  <c r="A37" i="29"/>
  <c r="A36" i="29"/>
  <c r="A35" i="29"/>
  <c r="A34" i="29"/>
  <c r="A33" i="29"/>
  <c r="A32" i="29"/>
  <c r="A31" i="29"/>
  <c r="A51" i="29"/>
  <c r="A38" i="29"/>
  <c r="A30" i="29"/>
  <c r="A29" i="29"/>
  <c r="A28" i="29"/>
  <c r="A27" i="29"/>
  <c r="A26" i="29"/>
  <c r="A22" i="29"/>
  <c r="A2" i="29"/>
  <c r="A25" i="29"/>
  <c r="A24" i="29"/>
  <c r="A23" i="29"/>
  <c r="A19" i="29"/>
  <c r="A18" i="29"/>
  <c r="A15" i="29"/>
  <c r="A14" i="29"/>
  <c r="A13" i="29"/>
  <c r="A10" i="29"/>
  <c r="A9" i="29"/>
  <c r="A8" i="29"/>
  <c r="A7" i="29"/>
  <c r="A6" i="29"/>
  <c r="A5" i="29"/>
  <c r="A4" i="29"/>
  <c r="A3" i="29"/>
  <c r="A21" i="29"/>
  <c r="A20" i="29"/>
  <c r="A17" i="29"/>
  <c r="A16" i="29"/>
  <c r="A12" i="29"/>
  <c r="A11" i="29"/>
  <c r="L63" i="1" l="1"/>
  <c r="L61" i="1"/>
  <c r="L59" i="1"/>
  <c r="L57" i="1"/>
  <c r="L55" i="1"/>
  <c r="L53" i="1"/>
  <c r="L62" i="1"/>
  <c r="L60" i="1"/>
  <c r="L58" i="1"/>
  <c r="L56" i="1"/>
  <c r="L54" i="1"/>
  <c r="J61" i="1" l="1"/>
  <c r="I61" i="1"/>
  <c r="F61" i="1"/>
  <c r="D61" i="1"/>
  <c r="J60" i="1"/>
  <c r="I60" i="1"/>
  <c r="H60" i="1"/>
  <c r="G60" i="1"/>
  <c r="F60" i="1"/>
  <c r="E60" i="1"/>
  <c r="D60" i="1"/>
  <c r="C60" i="1"/>
  <c r="J66" i="1"/>
  <c r="F66" i="1"/>
  <c r="D66" i="1"/>
  <c r="H78" i="28"/>
  <c r="G78" i="28"/>
  <c r="F78" i="28"/>
  <c r="D78" i="28"/>
  <c r="D71" i="28"/>
  <c r="D66" i="28"/>
  <c r="G62" i="1" s="1"/>
  <c r="D52" i="28"/>
  <c r="F62" i="1" s="1"/>
  <c r="D41" i="28"/>
  <c r="H62" i="1" s="1"/>
  <c r="D37" i="28"/>
  <c r="J62" i="1" s="1"/>
  <c r="D29" i="28"/>
  <c r="E62" i="1" s="1"/>
  <c r="D21" i="28"/>
  <c r="D62" i="1" s="1"/>
  <c r="D15" i="28"/>
  <c r="C62" i="1" s="1"/>
  <c r="H78" i="27"/>
  <c r="G78" i="27"/>
  <c r="F78" i="27"/>
  <c r="D78" i="27"/>
  <c r="D71" i="27"/>
  <c r="D66" i="27"/>
  <c r="G61" i="1" s="1"/>
  <c r="D52" i="27"/>
  <c r="D41" i="27"/>
  <c r="H61" i="1" s="1"/>
  <c r="D37" i="27"/>
  <c r="D29" i="27"/>
  <c r="E61" i="1" s="1"/>
  <c r="D21" i="27"/>
  <c r="D15" i="27"/>
  <c r="C61" i="1" s="1"/>
  <c r="H78" i="26"/>
  <c r="G78" i="26"/>
  <c r="F78" i="26"/>
  <c r="D78" i="26"/>
  <c r="D71" i="26"/>
  <c r="I66" i="1" s="1"/>
  <c r="D66" i="26"/>
  <c r="G66" i="1" s="1"/>
  <c r="D52" i="26"/>
  <c r="D41" i="26"/>
  <c r="H66" i="1" s="1"/>
  <c r="D37" i="26"/>
  <c r="D29" i="26"/>
  <c r="E66" i="1" s="1"/>
  <c r="D21" i="26"/>
  <c r="D15" i="26"/>
  <c r="C66" i="1" s="1"/>
  <c r="I58" i="1"/>
  <c r="H78" i="25"/>
  <c r="G78" i="25"/>
  <c r="F78" i="25"/>
  <c r="D78" i="25"/>
  <c r="D71" i="25"/>
  <c r="D66" i="25"/>
  <c r="G58" i="1" s="1"/>
  <c r="D52" i="25"/>
  <c r="F58" i="1" s="1"/>
  <c r="D41" i="25"/>
  <c r="H58" i="1" s="1"/>
  <c r="D37" i="25"/>
  <c r="J58" i="1" s="1"/>
  <c r="D29" i="25"/>
  <c r="E58" i="1" s="1"/>
  <c r="D21" i="25"/>
  <c r="D58" i="1" s="1"/>
  <c r="D15" i="25"/>
  <c r="C58" i="1" s="1"/>
  <c r="I57" i="1"/>
  <c r="F78" i="24"/>
  <c r="H78" i="24"/>
  <c r="G78" i="24"/>
  <c r="D78" i="24"/>
  <c r="D71" i="24"/>
  <c r="D66" i="24"/>
  <c r="G57" i="1" s="1"/>
  <c r="D52" i="24"/>
  <c r="F57" i="1" s="1"/>
  <c r="D41" i="24"/>
  <c r="H57" i="1" s="1"/>
  <c r="D37" i="24"/>
  <c r="J57" i="1" s="1"/>
  <c r="D29" i="24"/>
  <c r="E57" i="1" s="1"/>
  <c r="D21" i="24"/>
  <c r="D57" i="1" s="1"/>
  <c r="D15" i="24"/>
  <c r="C57" i="1" s="1"/>
  <c r="I56" i="1"/>
  <c r="H78" i="23"/>
  <c r="G78" i="23"/>
  <c r="F78" i="23"/>
  <c r="D78" i="23"/>
  <c r="D71" i="23"/>
  <c r="D66" i="23"/>
  <c r="G56" i="1" s="1"/>
  <c r="D52" i="23"/>
  <c r="F56" i="1" s="1"/>
  <c r="D41" i="23"/>
  <c r="H56" i="1" s="1"/>
  <c r="D37" i="23"/>
  <c r="J56" i="1" s="1"/>
  <c r="D29" i="23"/>
  <c r="E56" i="1" s="1"/>
  <c r="D21" i="23"/>
  <c r="D56" i="1" s="1"/>
  <c r="D15" i="23"/>
  <c r="C56" i="1" s="1"/>
  <c r="K56" i="1" s="1"/>
  <c r="I55" i="1"/>
  <c r="H78" i="22"/>
  <c r="G78" i="22"/>
  <c r="F78" i="22"/>
  <c r="D78" i="22"/>
  <c r="D71" i="22"/>
  <c r="D66" i="22"/>
  <c r="G55" i="1" s="1"/>
  <c r="D52" i="22"/>
  <c r="F55" i="1" s="1"/>
  <c r="D41" i="22"/>
  <c r="H55" i="1" s="1"/>
  <c r="D37" i="22"/>
  <c r="J55" i="1" s="1"/>
  <c r="D29" i="22"/>
  <c r="E55" i="1" s="1"/>
  <c r="D21" i="22"/>
  <c r="D55" i="1" s="1"/>
  <c r="D15" i="22"/>
  <c r="C55" i="1" s="1"/>
  <c r="I62" i="1"/>
  <c r="K62" i="1"/>
  <c r="K60" i="1"/>
  <c r="I54" i="1"/>
  <c r="F54" i="1"/>
  <c r="J54" i="1"/>
  <c r="K65" i="1"/>
  <c r="K68" i="1"/>
  <c r="D71" i="21"/>
  <c r="D66" i="21"/>
  <c r="G54" i="1" s="1"/>
  <c r="D52" i="21"/>
  <c r="D41" i="21"/>
  <c r="H54" i="1" s="1"/>
  <c r="D37" i="21"/>
  <c r="D29" i="21"/>
  <c r="E54" i="1" s="1"/>
  <c r="D21" i="21"/>
  <c r="D54" i="1" s="1"/>
  <c r="D15" i="21"/>
  <c r="C54" i="1" s="1"/>
  <c r="G53" i="1"/>
  <c r="D71" i="20"/>
  <c r="I53" i="1" s="1"/>
  <c r="D66" i="20"/>
  <c r="D52" i="20"/>
  <c r="F53" i="1" s="1"/>
  <c r="D41" i="20"/>
  <c r="H53" i="1" s="1"/>
  <c r="D37" i="20"/>
  <c r="J53" i="1" s="1"/>
  <c r="K67" i="1"/>
  <c r="D71" i="19"/>
  <c r="I64" i="1" s="1"/>
  <c r="D66" i="19"/>
  <c r="G64" i="1" s="1"/>
  <c r="D52" i="19"/>
  <c r="F64" i="1" s="1"/>
  <c r="D41" i="19"/>
  <c r="H64" i="1" s="1"/>
  <c r="D37" i="19"/>
  <c r="J64" i="1" s="1"/>
  <c r="I52" i="1"/>
  <c r="D71" i="4"/>
  <c r="J52" i="1"/>
  <c r="D41" i="4"/>
  <c r="H52" i="1" s="1"/>
  <c r="D66" i="4"/>
  <c r="G52" i="1" s="1"/>
  <c r="D52" i="4"/>
  <c r="F52" i="1" s="1"/>
  <c r="D37" i="4"/>
  <c r="H78" i="21"/>
  <c r="G78" i="21"/>
  <c r="F78" i="21"/>
  <c r="D78" i="21"/>
  <c r="H78" i="20"/>
  <c r="G78" i="20"/>
  <c r="F78" i="20"/>
  <c r="D31" i="20"/>
  <c r="D30" i="20"/>
  <c r="D29" i="20" s="1"/>
  <c r="E53" i="1" s="1"/>
  <c r="D23" i="20"/>
  <c r="D21" i="20" s="1"/>
  <c r="D53" i="1" s="1"/>
  <c r="D22" i="20"/>
  <c r="D17" i="20"/>
  <c r="D16" i="20"/>
  <c r="H78" i="19"/>
  <c r="G78" i="19"/>
  <c r="F78" i="19"/>
  <c r="D31" i="19"/>
  <c r="D30" i="19"/>
  <c r="D29" i="19" s="1"/>
  <c r="E64" i="1" s="1"/>
  <c r="D23" i="19"/>
  <c r="D22" i="19"/>
  <c r="D21" i="19" s="1"/>
  <c r="D64" i="1" s="1"/>
  <c r="D17" i="19"/>
  <c r="D16" i="19"/>
  <c r="D78" i="19" s="1"/>
  <c r="H78" i="4"/>
  <c r="G78" i="4"/>
  <c r="F78" i="4"/>
  <c r="D31" i="4"/>
  <c r="D29" i="4" s="1"/>
  <c r="E52" i="1" s="1"/>
  <c r="D30" i="4"/>
  <c r="D23" i="4"/>
  <c r="D22" i="4"/>
  <c r="D21" i="4" s="1"/>
  <c r="D52" i="1" s="1"/>
  <c r="D17" i="4"/>
  <c r="D15" i="4" s="1"/>
  <c r="C52" i="1" s="1"/>
  <c r="D16" i="4"/>
  <c r="K55" i="1" l="1"/>
  <c r="K57" i="1"/>
  <c r="K66" i="1"/>
  <c r="D78" i="4"/>
  <c r="D78" i="20"/>
  <c r="D15" i="19"/>
  <c r="C64" i="1" s="1"/>
  <c r="K64" i="1" s="1"/>
  <c r="D15" i="20"/>
  <c r="C53" i="1" s="1"/>
  <c r="K52" i="1"/>
  <c r="M52" i="1" s="1"/>
  <c r="C46" i="1" s="1"/>
  <c r="K54" i="1"/>
  <c r="K69" i="1"/>
  <c r="M69" i="1" s="1"/>
  <c r="K53" i="1"/>
  <c r="K59" i="1"/>
  <c r="K63" i="1"/>
  <c r="K61" i="1"/>
  <c r="K58" i="1"/>
  <c r="M65" i="1"/>
  <c r="M66" i="1"/>
  <c r="M67" i="1"/>
  <c r="M68" i="1"/>
  <c r="M63" i="1" l="1"/>
  <c r="M62" i="1"/>
  <c r="M59" i="1"/>
  <c r="M58" i="1"/>
  <c r="M60" i="1"/>
  <c r="M56" i="1"/>
  <c r="M57" i="1"/>
  <c r="M55" i="1"/>
  <c r="M54" i="1"/>
  <c r="C24" i="1" s="1"/>
  <c r="M61" i="1"/>
  <c r="C39" i="1" l="1"/>
  <c r="B33" i="1"/>
  <c r="C23" i="1"/>
  <c r="C22" i="1"/>
  <c r="C21" i="1"/>
  <c r="C20" i="1"/>
  <c r="C19" i="1"/>
  <c r="C18" i="1"/>
  <c r="C17" i="1"/>
  <c r="C16" i="1"/>
  <c r="C15" i="1"/>
  <c r="C14" i="1"/>
  <c r="E11" i="1"/>
  <c r="B11" i="1"/>
  <c r="C38" i="1" l="1"/>
  <c r="C40" i="1"/>
  <c r="C37" i="1"/>
  <c r="C42" i="1" l="1"/>
  <c r="C41" i="1"/>
  <c r="C43" i="1" l="1"/>
  <c r="M53" i="1"/>
  <c r="C36" i="1"/>
  <c r="C44" i="1"/>
  <c r="M64" i="1" l="1"/>
</calcChain>
</file>

<file path=xl/comments1.xml><?xml version="1.0" encoding="utf-8"?>
<comments xmlns="http://schemas.openxmlformats.org/spreadsheetml/2006/main">
  <authors>
    <author>Chuoran Wang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 xml:space="preserve">2010 Census Population
</t>
        </r>
      </text>
    </comment>
  </commentList>
</comments>
</file>

<file path=xl/sharedStrings.xml><?xml version="1.0" encoding="utf-8"?>
<sst xmlns="http://schemas.openxmlformats.org/spreadsheetml/2006/main" count="2753" uniqueCount="354">
  <si>
    <t>ENTER THE NAME OF LOCAL GOVERNMENT:</t>
  </si>
  <si>
    <t>TABLE 1: Community GHG Inventory (2010)</t>
  </si>
  <si>
    <t xml:space="preserve">FIGURE 1: </t>
  </si>
  <si>
    <t>Community GHG Emissions by Sector (2010)</t>
  </si>
  <si>
    <t>GHG EMISSION SECTORS</t>
  </si>
  <si>
    <t>MTCO2e*</t>
  </si>
  <si>
    <t>Residential</t>
  </si>
  <si>
    <t>Commercial</t>
  </si>
  <si>
    <t>Industrial</t>
  </si>
  <si>
    <t>Transportation</t>
  </si>
  <si>
    <t>Industrial Processes</t>
  </si>
  <si>
    <t>Agriculture</t>
  </si>
  <si>
    <t>Energy Supply</t>
  </si>
  <si>
    <t>Total Emissions</t>
  </si>
  <si>
    <t>Population</t>
  </si>
  <si>
    <t>Per Capita Emissions</t>
  </si>
  <si>
    <t>*Metric Tons of Carbon Dioxide Equivalent</t>
  </si>
  <si>
    <t>Do you want to compare your emissions to another community?</t>
  </si>
  <si>
    <t>TABLE 2: Community GHG Inventory (2010)</t>
  </si>
  <si>
    <t xml:space="preserve">FIGURE 2: </t>
  </si>
  <si>
    <t>Name of Local Government</t>
  </si>
  <si>
    <t>Total</t>
  </si>
  <si>
    <t>Dutchess County</t>
  </si>
  <si>
    <t>SECTORS</t>
  </si>
  <si>
    <t>DESCRIPTIONS</t>
  </si>
  <si>
    <r>
      <rPr>
        <b/>
        <sz val="12"/>
        <color theme="1"/>
        <rFont val="Calibri"/>
        <family val="2"/>
        <scheme val="minor"/>
      </rPr>
      <t>Buildings</t>
    </r>
    <r>
      <rPr>
        <sz val="12"/>
        <color theme="1"/>
        <rFont val="Calibri"/>
        <family val="2"/>
        <scheme val="minor"/>
      </rPr>
      <t xml:space="preserve">
</t>
    </r>
    <r>
      <rPr>
        <i/>
        <sz val="11.5"/>
        <color theme="1"/>
        <rFont val="Calibri"/>
        <family val="2"/>
        <scheme val="minor"/>
      </rPr>
      <t>(Stationary Energy)</t>
    </r>
  </si>
  <si>
    <t xml:space="preserve">Energy used in Residential, Commercial, Industrial buildings &amp; other non-mobile uses (e.g., electricity, natural gas, fuel oils, wood &amp; propane). </t>
  </si>
  <si>
    <r>
      <rPr>
        <b/>
        <sz val="12"/>
        <color theme="1"/>
        <rFont val="Calibri"/>
        <family val="2"/>
        <scheme val="minor"/>
      </rPr>
      <t>Transportation</t>
    </r>
    <r>
      <rPr>
        <sz val="10"/>
        <color theme="1"/>
        <rFont val="Calibri"/>
        <family val="2"/>
        <scheme val="minor"/>
      </rPr>
      <t xml:space="preserve">
</t>
    </r>
    <r>
      <rPr>
        <i/>
        <sz val="12"/>
        <color theme="1"/>
        <rFont val="Calibri"/>
        <family val="2"/>
        <scheme val="minor"/>
      </rPr>
      <t>(Mobile Energy)</t>
    </r>
  </si>
  <si>
    <t>Fuel consumption for on-road transportation, passenger &amp; freight rail, aviation, marine transit &amp; off-road vehicles.</t>
  </si>
  <si>
    <t>Waste &amp; Wastewater Treatment</t>
  </si>
  <si>
    <t>Non-energy process emissions from landfills &amp; wastewater treatment plants or septic systems. (e.g., methane emissions from anaerobic decay).</t>
  </si>
  <si>
    <t>Industrial 
Processes</t>
  </si>
  <si>
    <r>
      <t>Non-energy process emissions from industrial activity &amp; fugitive emissions from fuel systems (e.g., C0</t>
    </r>
    <r>
      <rPr>
        <vertAlign val="subscript"/>
        <sz val="13"/>
        <color theme="1"/>
        <rFont val="Calibri"/>
        <family val="2"/>
        <scheme val="minor"/>
      </rPr>
      <t>2</t>
    </r>
    <r>
      <rPr>
        <sz val="13"/>
        <color theme="1"/>
        <rFont val="Calibri"/>
        <family val="2"/>
        <scheme val="minor"/>
      </rPr>
      <t xml:space="preserve"> from cement production, A/C coolants, &amp; leakages).</t>
    </r>
  </si>
  <si>
    <t>Non-energy emissions from crops &amp; livestock (e.g., methane &amp; nitrous oxide emissions from fertilizers).</t>
  </si>
  <si>
    <t>Energy generation &amp; fugitive emissions including energy losses during transmission &amp; distribution of electricity and natural gas.</t>
  </si>
  <si>
    <t>Region / County Name</t>
  </si>
  <si>
    <t>Color Code</t>
  </si>
  <si>
    <t>REQUIRED for the Roll Up Report, though some data may be zero, N/A, or considered to small to count</t>
  </si>
  <si>
    <t>Report NO Data in cell</t>
  </si>
  <si>
    <t>Built Environment</t>
  </si>
  <si>
    <t>Residential Energy Consumption</t>
  </si>
  <si>
    <t>Electricity / Steam</t>
  </si>
  <si>
    <t>Natural Gas</t>
  </si>
  <si>
    <t>Propane / LPG</t>
  </si>
  <si>
    <t>Wood</t>
  </si>
  <si>
    <t>Coal</t>
  </si>
  <si>
    <t>Commercial Energy Consumption</t>
  </si>
  <si>
    <t>Industrial Energy Consumption</t>
  </si>
  <si>
    <t>Motor Gasoline (E-10)</t>
  </si>
  <si>
    <t>Energy Generation and Supply</t>
  </si>
  <si>
    <t>Electricity T/D Losses</t>
  </si>
  <si>
    <t>Natural Gas T/D Losses</t>
  </si>
  <si>
    <t>Use of SF6 in the Utility Industry</t>
  </si>
  <si>
    <t>Cement Production</t>
  </si>
  <si>
    <t>Product Use (ODS Substitues)</t>
  </si>
  <si>
    <t>All Refrigerants- except utility SF6</t>
  </si>
  <si>
    <t>Transportation Energy</t>
  </si>
  <si>
    <t>On-road</t>
  </si>
  <si>
    <t>Diesel</t>
  </si>
  <si>
    <t>Ethanol</t>
  </si>
  <si>
    <t>Biodiesel</t>
  </si>
  <si>
    <t>Waste Management</t>
  </si>
  <si>
    <t>Solid Waste Management</t>
  </si>
  <si>
    <t>MSW incineration  (non grid connected)</t>
  </si>
  <si>
    <t>Sewage Treatment</t>
  </si>
  <si>
    <t>Central WWTPs and Septic Systems</t>
  </si>
  <si>
    <t>Livestock</t>
  </si>
  <si>
    <t>Crop Production and Soil Management</t>
  </si>
  <si>
    <t xml:space="preserve">Grand Totals </t>
  </si>
  <si>
    <t>Distillate Fuel Oil (#1, #2, Kerosene)</t>
  </si>
  <si>
    <t>Residual Fuel Oil (#4 and #6)</t>
  </si>
  <si>
    <t>Paper and Pulp</t>
  </si>
  <si>
    <t>Landfill Methane (Scope 3)</t>
  </si>
  <si>
    <t>Roll Up Report CGC.  Emissions in MTCDE</t>
  </si>
  <si>
    <t>Waste</t>
  </si>
  <si>
    <t>Gasoline</t>
  </si>
  <si>
    <t xml:space="preserve"> </t>
  </si>
  <si>
    <t xml:space="preserve">The Capital District 2010 Regional Greenhouse Gas Inventory </t>
  </si>
  <si>
    <t xml:space="preserve">Data Sourced from: </t>
  </si>
  <si>
    <t>Suffolk County</t>
  </si>
  <si>
    <t>Nassau County</t>
  </si>
  <si>
    <t>Town of Babylon</t>
  </si>
  <si>
    <t>Town of Brookhaven</t>
  </si>
  <si>
    <t>Town of East Hampton</t>
  </si>
  <si>
    <t>Town of Huntington</t>
  </si>
  <si>
    <t>Town of Islip</t>
  </si>
  <si>
    <t>Town of Riverhead</t>
  </si>
  <si>
    <t>Town of Shelter Island</t>
  </si>
  <si>
    <t>Town of Smithtown</t>
  </si>
  <si>
    <t>Town of Southampton</t>
  </si>
  <si>
    <t>Town of Southold</t>
  </si>
  <si>
    <t>Town of Hempstead</t>
  </si>
  <si>
    <t>Town of North Hempstead</t>
  </si>
  <si>
    <t>Town of Oyster Bay</t>
  </si>
  <si>
    <t>City of Glen Cove</t>
  </si>
  <si>
    <t>City of Long Beach</t>
  </si>
  <si>
    <t>Long Island</t>
  </si>
  <si>
    <t>CO2e</t>
  </si>
  <si>
    <t>CO2</t>
  </si>
  <si>
    <t>CH4</t>
  </si>
  <si>
    <t>N2O</t>
  </si>
  <si>
    <t>PFC</t>
  </si>
  <si>
    <t>HFC</t>
  </si>
  <si>
    <t>SF6</t>
  </si>
  <si>
    <t>N/A</t>
  </si>
  <si>
    <t>Iron and Steel Production</t>
  </si>
  <si>
    <t>Aluminum Production</t>
  </si>
  <si>
    <t>Limestone Use</t>
  </si>
  <si>
    <t>Soda Ash Use</t>
  </si>
  <si>
    <t>Semi-Conductor Manufacturing</t>
  </si>
  <si>
    <t>Chemical Manufacturing</t>
  </si>
  <si>
    <t>Rail</t>
  </si>
  <si>
    <t>Electricity Consumption</t>
  </si>
  <si>
    <t>Marine</t>
  </si>
  <si>
    <t>Distillate</t>
  </si>
  <si>
    <t>Residual Fuel Oil</t>
  </si>
  <si>
    <t>Off-road Mobile</t>
  </si>
  <si>
    <t>All Fuels (Diesel and Gasoline)</t>
  </si>
  <si>
    <t>Enteric Fementation</t>
  </si>
  <si>
    <t>Manure management</t>
  </si>
  <si>
    <t>Use of Fertilizer</t>
  </si>
  <si>
    <t>Crop Residue Incineration</t>
  </si>
  <si>
    <t>Babylon</t>
  </si>
  <si>
    <t>Brookhaven</t>
  </si>
  <si>
    <t>East Hampton</t>
  </si>
  <si>
    <t>Huntington</t>
  </si>
  <si>
    <t>n</t>
  </si>
  <si>
    <t>Islip</t>
  </si>
  <si>
    <t>North Hempstead</t>
  </si>
  <si>
    <t>n/a</t>
  </si>
  <si>
    <t>Smithtown</t>
  </si>
  <si>
    <t>County</t>
  </si>
  <si>
    <t>LocalGovFull</t>
  </si>
  <si>
    <t>City/Town</t>
  </si>
  <si>
    <t>Village</t>
  </si>
  <si>
    <t>2010 Pop</t>
  </si>
  <si>
    <t/>
  </si>
  <si>
    <t>North Hempstead town</t>
  </si>
  <si>
    <t>East Hills village</t>
  </si>
  <si>
    <t>Oyster Bay town</t>
  </si>
  <si>
    <t>Hempstead town</t>
  </si>
  <si>
    <t>Floral Park village</t>
  </si>
  <si>
    <t>Garden City village</t>
  </si>
  <si>
    <t>Atlantic Beach village</t>
  </si>
  <si>
    <t>Baxter Estates village</t>
  </si>
  <si>
    <t>Bayville village</t>
  </si>
  <si>
    <t>Bellerose village</t>
  </si>
  <si>
    <t>Brookville village</t>
  </si>
  <si>
    <t>Cedarhurst village</t>
  </si>
  <si>
    <t>Centre Island village</t>
  </si>
  <si>
    <t>Cove Neck village</t>
  </si>
  <si>
    <t>East Rockaway village</t>
  </si>
  <si>
    <t>East Williston village</t>
  </si>
  <si>
    <t>Farmingdale village</t>
  </si>
  <si>
    <t>Flower Hill village</t>
  </si>
  <si>
    <t>Freeport village</t>
  </si>
  <si>
    <t>Great Neck Estates village</t>
  </si>
  <si>
    <t>Great Neck Plaza village</t>
  </si>
  <si>
    <t>Great Neck village</t>
  </si>
  <si>
    <t>Glen Cove city</t>
  </si>
  <si>
    <t>Hempstead village</t>
  </si>
  <si>
    <t>Hewlett Bay Park village</t>
  </si>
  <si>
    <t>Hewlett Harbor village</t>
  </si>
  <si>
    <t>Hewlett Neck village</t>
  </si>
  <si>
    <t>Long Beach city</t>
  </si>
  <si>
    <t>Island Park village</t>
  </si>
  <si>
    <t>Kensington village</t>
  </si>
  <si>
    <t>Kings Point village</t>
  </si>
  <si>
    <t>Lake Success village</t>
  </si>
  <si>
    <t>Lattingtown village</t>
  </si>
  <si>
    <t>Laurel Hollow village</t>
  </si>
  <si>
    <t>Lawrence village</t>
  </si>
  <si>
    <t>Lynbrook village</t>
  </si>
  <si>
    <t>Malverne village</t>
  </si>
  <si>
    <t>Manorhaven village</t>
  </si>
  <si>
    <t>Massapequa Park village</t>
  </si>
  <si>
    <t>Matinecock village</t>
  </si>
  <si>
    <t>Mill Neck village</t>
  </si>
  <si>
    <t>Munsey Park village</t>
  </si>
  <si>
    <t>Muttontown village</t>
  </si>
  <si>
    <t>North Hills village</t>
  </si>
  <si>
    <t>Old Brookville village</t>
  </si>
  <si>
    <t>Oyster Bay Cove village</t>
  </si>
  <si>
    <t>Plandome Heights village</t>
  </si>
  <si>
    <t>Plandome Manor village</t>
  </si>
  <si>
    <t>Plandome village</t>
  </si>
  <si>
    <t>Port Washington North village</t>
  </si>
  <si>
    <t>Rockville Centre village</t>
  </si>
  <si>
    <t>Roslyn Estates village</t>
  </si>
  <si>
    <t>Roslyn village</t>
  </si>
  <si>
    <t>Russell Gardens village</t>
  </si>
  <si>
    <t>Saddle Rock village</t>
  </si>
  <si>
    <t>Sands Point village</t>
  </si>
  <si>
    <t>Sea Cliff village</t>
  </si>
  <si>
    <t>South Floral Park village</t>
  </si>
  <si>
    <t>Stewart Manor village</t>
  </si>
  <si>
    <t>Thomaston village</t>
  </si>
  <si>
    <t>Upper Brookville village</t>
  </si>
  <si>
    <t>Valley Stream village</t>
  </si>
  <si>
    <t>Westbury village</t>
  </si>
  <si>
    <t>Williston Park village</t>
  </si>
  <si>
    <t>Woodsburgh village</t>
  </si>
  <si>
    <t>Mineola village</t>
  </si>
  <si>
    <t>New Hyde Park village</t>
  </si>
  <si>
    <t>Old Westbury village</t>
  </si>
  <si>
    <t>Roslyn Harbor village</t>
  </si>
  <si>
    <t>East Hampton town</t>
  </si>
  <si>
    <t>Sag Harbor village</t>
  </si>
  <si>
    <t>Southampton town</t>
  </si>
  <si>
    <t>Babylon town</t>
  </si>
  <si>
    <t>Amityville village</t>
  </si>
  <si>
    <t>Huntington town</t>
  </si>
  <si>
    <t>Asharoken village</t>
  </si>
  <si>
    <t>Babylon village</t>
  </si>
  <si>
    <t>Brookhaven town</t>
  </si>
  <si>
    <t>Belle Terre village</t>
  </si>
  <si>
    <t>Bellport village</t>
  </si>
  <si>
    <t>Islip town</t>
  </si>
  <si>
    <t>Brightwaters village</t>
  </si>
  <si>
    <t>Shelter Island town</t>
  </si>
  <si>
    <t>Dering Harbor village</t>
  </si>
  <si>
    <t>East Hampton village</t>
  </si>
  <si>
    <t>Southold town</t>
  </si>
  <si>
    <t>Greenport village</t>
  </si>
  <si>
    <t>Smithtown town</t>
  </si>
  <si>
    <t>Head of the Harbor village</t>
  </si>
  <si>
    <t>Huntington Bay village</t>
  </si>
  <si>
    <t>Islandia village</t>
  </si>
  <si>
    <t>Lake Grove village</t>
  </si>
  <si>
    <t>Lindenhurst village</t>
  </si>
  <si>
    <t>Lloyd Harbor village</t>
  </si>
  <si>
    <t>Mastic Beach village</t>
  </si>
  <si>
    <t>Nissequogue village</t>
  </si>
  <si>
    <t>North Haven village</t>
  </si>
  <si>
    <t>Northport village</t>
  </si>
  <si>
    <t>Ocean Beach village</t>
  </si>
  <si>
    <t>Old Field village</t>
  </si>
  <si>
    <t>Patchogue village</t>
  </si>
  <si>
    <t>Poquott village</t>
  </si>
  <si>
    <t>Port Jefferson village</t>
  </si>
  <si>
    <t>Quogue village</t>
  </si>
  <si>
    <t>Sagaponack village</t>
  </si>
  <si>
    <t>Saltaire village</t>
  </si>
  <si>
    <t>Shoreham village</t>
  </si>
  <si>
    <t>Poospatuck Reservation</t>
  </si>
  <si>
    <t>Riverhead town</t>
  </si>
  <si>
    <t>Shinnecock Reservation</t>
  </si>
  <si>
    <t>Southampton village</t>
  </si>
  <si>
    <t>Village of the Branch village</t>
  </si>
  <si>
    <t>West Hampton Dunes village</t>
  </si>
  <si>
    <t>Westhampton Beach village</t>
  </si>
  <si>
    <t>Village of Atlantic Beach</t>
  </si>
  <si>
    <t>Village of Baxter Estates</t>
  </si>
  <si>
    <t>Village of Bayville</t>
  </si>
  <si>
    <t>Village of Bellerose</t>
  </si>
  <si>
    <t>Village of Brookville</t>
  </si>
  <si>
    <t>Village of Cedarhurst</t>
  </si>
  <si>
    <t>Village of Centre Island</t>
  </si>
  <si>
    <t>Village of Cove Neck</t>
  </si>
  <si>
    <t>Village of East Hills</t>
  </si>
  <si>
    <t>Village of East Rockaway</t>
  </si>
  <si>
    <t>Village of East Williston</t>
  </si>
  <si>
    <t>Village of Farmingdale</t>
  </si>
  <si>
    <t>Village of Floral Park</t>
  </si>
  <si>
    <t>Village of Flower Hill</t>
  </si>
  <si>
    <t>Village of Freeport</t>
  </si>
  <si>
    <t>Village of Garden City</t>
  </si>
  <si>
    <t>Village of Garden CIty</t>
  </si>
  <si>
    <t>Village of Great Neck Estates</t>
  </si>
  <si>
    <t>Village of Great Neck Plaza</t>
  </si>
  <si>
    <t>Village of Great Neck</t>
  </si>
  <si>
    <t>Village of Hempstead</t>
  </si>
  <si>
    <t>Village of Hewlett Bay Park</t>
  </si>
  <si>
    <t>Village of Hewlett Harbor</t>
  </si>
  <si>
    <t>Village of Hewlett Neck</t>
  </si>
  <si>
    <t>Village of Island Park</t>
  </si>
  <si>
    <t>Village of Kensington</t>
  </si>
  <si>
    <t>Village of Kings Point</t>
  </si>
  <si>
    <t>Village of Lake Success</t>
  </si>
  <si>
    <t>Village of Lattingtown</t>
  </si>
  <si>
    <t>Village of Laurel Hollow</t>
  </si>
  <si>
    <t>Village of Lawrence</t>
  </si>
  <si>
    <t>Village of Lynbrook</t>
  </si>
  <si>
    <t>Village of Malverne</t>
  </si>
  <si>
    <t>Village of Manorhaven</t>
  </si>
  <si>
    <t>Village of Massapequa Park</t>
  </si>
  <si>
    <t>Village of Matinecock</t>
  </si>
  <si>
    <t>Village of Mill Neck</t>
  </si>
  <si>
    <t>Village of Mineola</t>
  </si>
  <si>
    <t>Village of Munsey Park</t>
  </si>
  <si>
    <t>Village of Muttontown</t>
  </si>
  <si>
    <t>Nassau</t>
  </si>
  <si>
    <t>Village of New Hyde Park</t>
  </si>
  <si>
    <t>Village of North Hills</t>
  </si>
  <si>
    <t>Village of Old Brookvillle</t>
  </si>
  <si>
    <t>Village of Old Westbury</t>
  </si>
  <si>
    <t>Village of Oyster Bay Cove</t>
  </si>
  <si>
    <t>Village of Plandome Heights</t>
  </si>
  <si>
    <t>Village of Plandome Manor</t>
  </si>
  <si>
    <t>Village of Plandome</t>
  </si>
  <si>
    <t>Village of Port Washington North</t>
  </si>
  <si>
    <t>Village of Rockville Centre</t>
  </si>
  <si>
    <t>Village of Roslyn Estates</t>
  </si>
  <si>
    <t>Village of Roslyn Harbor</t>
  </si>
  <si>
    <t>Village of Roslyn</t>
  </si>
  <si>
    <t>Village of Russell Gardens</t>
  </si>
  <si>
    <t>Village of Saddle Rock</t>
  </si>
  <si>
    <t>Village of Sands Point</t>
  </si>
  <si>
    <t>Village of Sea Cliff</t>
  </si>
  <si>
    <t>Village of South Floral Park</t>
  </si>
  <si>
    <t>Village of Stewart Manor</t>
  </si>
  <si>
    <t>Village of Thomaston</t>
  </si>
  <si>
    <t>Village of Upper Borrkville</t>
  </si>
  <si>
    <t>Village of Valley Stream</t>
  </si>
  <si>
    <t>Village of Westbury</t>
  </si>
  <si>
    <t>Village of Williston Park</t>
  </si>
  <si>
    <t>Village of Woodsburgh</t>
  </si>
  <si>
    <t>Village of Amityville</t>
  </si>
  <si>
    <t>Village of Asharoken</t>
  </si>
  <si>
    <t>Village of Babylon</t>
  </si>
  <si>
    <t>Village of Belle Terre</t>
  </si>
  <si>
    <t>Village of Bellport</t>
  </si>
  <si>
    <t>Village of Brightwaters</t>
  </si>
  <si>
    <t>Village of Dering Harbor</t>
  </si>
  <si>
    <t>Village of East Hampton</t>
  </si>
  <si>
    <t>Village of Greenport</t>
  </si>
  <si>
    <t>Village of Head of the Harbor</t>
  </si>
  <si>
    <t>Village of Huntington Bay</t>
  </si>
  <si>
    <t>Village of Islandia</t>
  </si>
  <si>
    <t>Village of Lake Grove</t>
  </si>
  <si>
    <t>Village of Lindenhurst</t>
  </si>
  <si>
    <t>Village of Lloyd Harbor</t>
  </si>
  <si>
    <t>Village of Mastic Beach</t>
  </si>
  <si>
    <t>Village of Nissequogue</t>
  </si>
  <si>
    <t>Village of North Haven</t>
  </si>
  <si>
    <t>Village of Northport</t>
  </si>
  <si>
    <t>Village of Ocean Beach</t>
  </si>
  <si>
    <t>Village of Old Field</t>
  </si>
  <si>
    <t>Village of Patchogue</t>
  </si>
  <si>
    <t>Village of Poquott</t>
  </si>
  <si>
    <t>Village of Port Jefferson</t>
  </si>
  <si>
    <t>Village of Quogue</t>
  </si>
  <si>
    <t>Village of Sag Harbor</t>
  </si>
  <si>
    <t>Village of Sagaponack</t>
  </si>
  <si>
    <t>Village of Saltaire</t>
  </si>
  <si>
    <t>Village of Shoreham</t>
  </si>
  <si>
    <t>Village of Southampton</t>
  </si>
  <si>
    <t>Village of the Branch</t>
  </si>
  <si>
    <t>Village of West Hampton Dunes</t>
  </si>
  <si>
    <t>Village of West Hampton Beach</t>
  </si>
  <si>
    <t>Total Population</t>
  </si>
  <si>
    <t>(i.e., Long Island, Nassau County, Town of Babylon, etc.)</t>
  </si>
  <si>
    <r>
      <t>Long Island Regional GHG Inventory 2010
Total Emissions by Local Government and Sector, MT CO</t>
    </r>
    <r>
      <rPr>
        <b/>
        <vertAlign val="subscript"/>
        <sz val="16"/>
        <color theme="0"/>
        <rFont val="Century Gothic"/>
        <family val="2"/>
      </rPr>
      <t>2</t>
    </r>
    <r>
      <rPr>
        <b/>
        <sz val="16"/>
        <color theme="0"/>
        <rFont val="Century Gothic"/>
        <family val="2"/>
      </rPr>
      <t>e</t>
    </r>
  </si>
  <si>
    <t>Southampton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</si>
</sst>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 tint="0.34998626667073579"/>
      <name val="Century Gothic"/>
      <family val="2"/>
    </font>
    <font>
      <b/>
      <sz val="16"/>
      <color theme="1" tint="0.34998626667073579"/>
      <name val="Century Gothic"/>
      <family val="2"/>
    </font>
    <font>
      <b/>
      <sz val="14"/>
      <color theme="1"/>
      <name val="Segoe UI"/>
      <family val="2"/>
    </font>
    <font>
      <b/>
      <sz val="14"/>
      <name val="Segoe UI"/>
      <family val="2"/>
    </font>
    <font>
      <sz val="10"/>
      <color theme="1" tint="0.499984740745262"/>
      <name val="Arial Narrow"/>
      <family val="2"/>
    </font>
    <font>
      <sz val="11"/>
      <color theme="1" tint="0.499984740745262"/>
      <name val="Arial Narrow"/>
      <family val="2"/>
    </font>
    <font>
      <b/>
      <sz val="11"/>
      <color theme="1"/>
      <name val="Century Gothic"/>
      <family val="2"/>
    </font>
    <font>
      <b/>
      <sz val="18"/>
      <color theme="3"/>
      <name val="Calibri Light"/>
      <family val="2"/>
      <scheme val="major"/>
    </font>
    <font>
      <b/>
      <sz val="11"/>
      <color theme="0"/>
      <name val="Century Gothic"/>
      <family val="2"/>
    </font>
    <font>
      <b/>
      <sz val="12"/>
      <color theme="0"/>
      <name val="Century Gothic"/>
      <family val="2"/>
    </font>
    <font>
      <sz val="11"/>
      <name val="Century Gothic"/>
      <family val="2"/>
    </font>
    <font>
      <sz val="12"/>
      <color theme="1"/>
      <name val="Century Gothic"/>
      <family val="2"/>
    </font>
    <font>
      <b/>
      <sz val="11"/>
      <name val="Century Gothic"/>
      <family val="2"/>
    </font>
    <font>
      <sz val="11"/>
      <color theme="1"/>
      <name val="Arial Narrow"/>
      <family val="2"/>
    </font>
    <font>
      <i/>
      <sz val="14"/>
      <color theme="1"/>
      <name val="Segoe UI"/>
      <family val="2"/>
    </font>
    <font>
      <sz val="14"/>
      <color theme="1"/>
      <name val="Segoe UI"/>
      <family val="2"/>
    </font>
    <font>
      <b/>
      <sz val="11"/>
      <name val="Calibri"/>
      <family val="2"/>
      <scheme val="minor"/>
    </font>
    <font>
      <b/>
      <sz val="16"/>
      <color theme="0"/>
      <name val="Century Gothic"/>
      <family val="2"/>
    </font>
    <font>
      <b/>
      <vertAlign val="subscript"/>
      <sz val="16"/>
      <color theme="0"/>
      <name val="Century Gothic"/>
      <family val="2"/>
    </font>
    <font>
      <b/>
      <sz val="10"/>
      <color theme="0"/>
      <name val="Century Gothic"/>
      <family val="2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.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vertAlign val="subscript"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entury Gothic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theme="1"/>
      <name val="Times New Roman"/>
      <family val="1"/>
    </font>
    <font>
      <b/>
      <sz val="9"/>
      <color indexed="81"/>
      <name val="Tahoma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lightDown">
        <b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lightDown">
        <bgColor theme="0" tint="-4.9989318521683403E-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/>
      <right/>
      <top style="thin">
        <color theme="0" tint="-0.499984740745262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dashed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dashed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dashed">
        <color theme="0" tint="-0.24994659260841701"/>
      </right>
      <top style="medium">
        <color theme="0" tint="-0.24994659260841701"/>
      </top>
      <bottom/>
      <diagonal/>
    </border>
    <border>
      <left style="dashed">
        <color theme="0" tint="-0.24994659260841701"/>
      </left>
      <right/>
      <top style="medium">
        <color theme="0" tint="-0.24994659260841701"/>
      </top>
      <bottom/>
      <diagonal/>
    </border>
    <border>
      <left/>
      <right style="dashed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dashed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 style="dashed">
        <color theme="0" tint="-0.24994659260841701"/>
      </right>
      <top/>
      <bottom style="medium">
        <color theme="0" tint="-0.24994659260841701"/>
      </bottom>
      <diagonal/>
    </border>
    <border>
      <left style="dashed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0" borderId="0"/>
  </cellStyleXfs>
  <cellXfs count="170">
    <xf numFmtId="0" fontId="0" fillId="0" borderId="0" xfId="0"/>
    <xf numFmtId="0" fontId="5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 applyBorder="1"/>
    <xf numFmtId="0" fontId="0" fillId="0" borderId="0" xfId="0" applyFill="1"/>
    <xf numFmtId="0" fontId="5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9" fillId="2" borderId="0" xfId="0" applyFont="1" applyFill="1" applyAlignment="1">
      <alignment horizontal="right"/>
    </xf>
    <xf numFmtId="0" fontId="11" fillId="2" borderId="0" xfId="0" applyFont="1" applyFill="1" applyAlignment="1">
      <alignment vertical="top"/>
    </xf>
    <xf numFmtId="0" fontId="5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1" fillId="2" borderId="4" xfId="0" applyFont="1" applyFill="1" applyBorder="1" applyAlignment="1">
      <alignment vertical="top"/>
    </xf>
    <xf numFmtId="0" fontId="0" fillId="2" borderId="4" xfId="0" applyFill="1" applyBorder="1"/>
    <xf numFmtId="0" fontId="0" fillId="0" borderId="4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0" fillId="0" borderId="5" xfId="0" applyBorder="1"/>
    <xf numFmtId="0" fontId="13" fillId="0" borderId="0" xfId="0" applyFont="1" applyFill="1" applyAlignment="1"/>
    <xf numFmtId="0" fontId="13" fillId="0" borderId="0" xfId="0" applyFont="1" applyFill="1" applyAlignment="1">
      <alignment horizontal="right"/>
    </xf>
    <xf numFmtId="0" fontId="0" fillId="0" borderId="6" xfId="0" applyBorder="1"/>
    <xf numFmtId="0" fontId="13" fillId="0" borderId="0" xfId="0" applyFont="1" applyFill="1" applyAlignment="1">
      <alignment horizontal="left" vertical="top" indent="7"/>
    </xf>
    <xf numFmtId="0" fontId="13" fillId="0" borderId="0" xfId="0" applyFont="1" applyFill="1" applyAlignment="1">
      <alignment vertical="center"/>
    </xf>
    <xf numFmtId="0" fontId="14" fillId="0" borderId="0" xfId="2" applyFont="1" applyFill="1" applyBorder="1" applyAlignment="1">
      <alignment horizontal="center" vertical="center"/>
    </xf>
    <xf numFmtId="0" fontId="5" fillId="0" borderId="0" xfId="0" applyFont="1" applyFill="1"/>
    <xf numFmtId="0" fontId="15" fillId="4" borderId="7" xfId="0" applyFont="1" applyFill="1" applyBorder="1" applyAlignment="1">
      <alignment horizontal="left" vertical="center" wrapText="1" indent="1"/>
    </xf>
    <xf numFmtId="0" fontId="16" fillId="4" borderId="7" xfId="0" applyFont="1" applyFill="1" applyBorder="1" applyAlignment="1">
      <alignment horizontal="right" vertical="center" wrapText="1" indent="1"/>
    </xf>
    <xf numFmtId="0" fontId="17" fillId="3" borderId="8" xfId="0" applyFont="1" applyFill="1" applyBorder="1" applyAlignment="1">
      <alignment horizontal="left" wrapText="1" indent="3"/>
    </xf>
    <xf numFmtId="164" fontId="18" fillId="2" borderId="9" xfId="1" applyNumberFormat="1" applyFont="1" applyFill="1" applyBorder="1" applyAlignment="1">
      <alignment horizontal="right" vertical="center" wrapText="1" indent="1"/>
    </xf>
    <xf numFmtId="0" fontId="17" fillId="3" borderId="10" xfId="0" applyFont="1" applyFill="1" applyBorder="1" applyAlignment="1">
      <alignment horizontal="left" wrapText="1" indent="3"/>
    </xf>
    <xf numFmtId="164" fontId="18" fillId="2" borderId="11" xfId="1" applyNumberFormat="1" applyFont="1" applyFill="1" applyBorder="1" applyAlignment="1">
      <alignment horizontal="right" vertical="center" wrapText="1" indent="1"/>
    </xf>
    <xf numFmtId="0" fontId="19" fillId="3" borderId="12" xfId="0" applyFont="1" applyFill="1" applyBorder="1" applyAlignment="1">
      <alignment horizontal="right" wrapText="1" indent="1"/>
    </xf>
    <xf numFmtId="164" fontId="18" fillId="2" borderId="13" xfId="1" applyNumberFormat="1" applyFont="1" applyFill="1" applyBorder="1" applyAlignment="1">
      <alignment horizontal="right" vertical="center" wrapText="1" indent="1"/>
    </xf>
    <xf numFmtId="0" fontId="17" fillId="3" borderId="14" xfId="0" applyFont="1" applyFill="1" applyBorder="1" applyAlignment="1">
      <alignment horizontal="right" wrapText="1" indent="1"/>
    </xf>
    <xf numFmtId="164" fontId="18" fillId="2" borderId="15" xfId="1" applyNumberFormat="1" applyFont="1" applyFill="1" applyBorder="1" applyAlignment="1">
      <alignment horizontal="right" vertical="center" wrapText="1" indent="1"/>
    </xf>
    <xf numFmtId="0" fontId="17" fillId="3" borderId="8" xfId="0" applyFont="1" applyFill="1" applyBorder="1" applyAlignment="1">
      <alignment horizontal="right" wrapText="1" indent="1"/>
    </xf>
    <xf numFmtId="0" fontId="20" fillId="0" borderId="0" xfId="0" applyFont="1"/>
    <xf numFmtId="0" fontId="0" fillId="0" borderId="16" xfId="0" applyBorder="1"/>
    <xf numFmtId="0" fontId="5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17" xfId="0" applyFill="1" applyBorder="1" applyAlignment="1">
      <alignment horizontal="right" vertical="center"/>
    </xf>
    <xf numFmtId="0" fontId="21" fillId="2" borderId="17" xfId="0" applyFont="1" applyFill="1" applyBorder="1" applyAlignment="1">
      <alignment horizontal="right" vertical="center"/>
    </xf>
    <xf numFmtId="0" fontId="0" fillId="2" borderId="17" xfId="0" applyFill="1" applyBorder="1"/>
    <xf numFmtId="0" fontId="0" fillId="0" borderId="17" xfId="0" applyFill="1" applyBorder="1" applyAlignment="1">
      <alignment vertical="center"/>
    </xf>
    <xf numFmtId="0" fontId="22" fillId="2" borderId="0" xfId="0" applyFont="1" applyFill="1" applyAlignment="1">
      <alignment horizontal="right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11" fillId="2" borderId="0" xfId="0" applyFont="1" applyFill="1" applyBorder="1" applyAlignment="1">
      <alignment vertical="top"/>
    </xf>
    <xf numFmtId="0" fontId="0" fillId="2" borderId="0" xfId="0" applyFill="1" applyBorder="1"/>
    <xf numFmtId="0" fontId="0" fillId="0" borderId="0" xfId="0" applyFill="1" applyBorder="1" applyAlignment="1">
      <alignment vertical="center"/>
    </xf>
    <xf numFmtId="0" fontId="13" fillId="2" borderId="0" xfId="0" applyFont="1" applyFill="1" applyAlignment="1"/>
    <xf numFmtId="0" fontId="12" fillId="2" borderId="0" xfId="0" applyFont="1" applyFill="1" applyAlignment="1">
      <alignment vertical="top"/>
    </xf>
    <xf numFmtId="0" fontId="13" fillId="2" borderId="0" xfId="0" applyFont="1" applyFill="1" applyAlignment="1">
      <alignment horizontal="right"/>
    </xf>
    <xf numFmtId="0" fontId="13" fillId="2" borderId="0" xfId="0" applyFont="1" applyFill="1" applyAlignment="1">
      <alignment horizontal="left" vertical="top" indent="7"/>
    </xf>
    <xf numFmtId="0" fontId="13" fillId="2" borderId="0" xfId="0" applyFont="1" applyFill="1" applyAlignment="1">
      <alignment vertical="center"/>
    </xf>
    <xf numFmtId="164" fontId="18" fillId="3" borderId="9" xfId="1" applyNumberFormat="1" applyFont="1" applyFill="1" applyBorder="1" applyAlignment="1">
      <alignment horizontal="right" vertical="center" wrapText="1" indent="1"/>
    </xf>
    <xf numFmtId="164" fontId="18" fillId="3" borderId="11" xfId="1" applyNumberFormat="1" applyFont="1" applyFill="1" applyBorder="1" applyAlignment="1">
      <alignment horizontal="right" vertical="center" wrapText="1" indent="1"/>
    </xf>
    <xf numFmtId="164" fontId="18" fillId="3" borderId="15" xfId="1" applyNumberFormat="1" applyFont="1" applyFill="1" applyBorder="1" applyAlignment="1">
      <alignment horizontal="right" vertical="center" wrapText="1" indent="1"/>
    </xf>
    <xf numFmtId="0" fontId="20" fillId="2" borderId="0" xfId="0" applyFont="1" applyFill="1"/>
    <xf numFmtId="0" fontId="6" fillId="0" borderId="0" xfId="0" applyFont="1" applyFill="1" applyBorder="1" applyAlignment="1">
      <alignment vertical="top"/>
    </xf>
    <xf numFmtId="3" fontId="0" fillId="0" borderId="0" xfId="0" applyNumberFormat="1" applyFill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3" fillId="0" borderId="0" xfId="0" applyFont="1" applyFill="1" applyBorder="1" applyAlignment="1">
      <alignment vertical="center" textRotation="45" wrapText="1"/>
    </xf>
    <xf numFmtId="0" fontId="23" fillId="0" borderId="0" xfId="0" applyFont="1" applyFill="1" applyBorder="1" applyAlignment="1">
      <alignment textRotation="45" wrapText="1"/>
    </xf>
    <xf numFmtId="0" fontId="26" fillId="4" borderId="7" xfId="0" applyFont="1" applyFill="1" applyBorder="1" applyAlignment="1">
      <alignment horizontal="left" vertical="center" wrapText="1" indent="1"/>
    </xf>
    <xf numFmtId="0" fontId="27" fillId="0" borderId="0" xfId="0" applyFont="1" applyFill="1"/>
    <xf numFmtId="0" fontId="5" fillId="0" borderId="19" xfId="0" applyFont="1" applyFill="1" applyBorder="1"/>
    <xf numFmtId="0" fontId="0" fillId="0" borderId="19" xfId="0" applyFill="1" applyBorder="1"/>
    <xf numFmtId="3" fontId="0" fillId="0" borderId="0" xfId="0" applyNumberFormat="1" applyFill="1" applyBorder="1"/>
    <xf numFmtId="164" fontId="0" fillId="0" borderId="0" xfId="1" applyNumberFormat="1" applyFont="1" applyFill="1" applyBorder="1"/>
    <xf numFmtId="3" fontId="0" fillId="0" borderId="20" xfId="0" applyNumberFormat="1" applyFill="1" applyBorder="1"/>
    <xf numFmtId="0" fontId="29" fillId="5" borderId="21" xfId="0" applyFont="1" applyFill="1" applyBorder="1" applyAlignment="1">
      <alignment horizontal="left" vertical="center" indent="1"/>
    </xf>
    <xf numFmtId="0" fontId="34" fillId="6" borderId="21" xfId="0" applyFont="1" applyFill="1" applyBorder="1" applyAlignment="1">
      <alignment horizontal="center" vertical="center" wrapText="1"/>
    </xf>
    <xf numFmtId="0" fontId="33" fillId="6" borderId="21" xfId="0" applyFont="1" applyFill="1" applyBorder="1" applyAlignment="1">
      <alignment horizontal="left" vertical="center" wrapText="1" indent="1"/>
    </xf>
    <xf numFmtId="0" fontId="31" fillId="6" borderId="21" xfId="0" applyFont="1" applyFill="1" applyBorder="1" applyAlignment="1">
      <alignment horizontal="center" vertical="center" wrapText="1"/>
    </xf>
    <xf numFmtId="0" fontId="4" fillId="0" borderId="22" xfId="0" applyFont="1" applyBorder="1"/>
    <xf numFmtId="0" fontId="0" fillId="7" borderId="23" xfId="0" applyFill="1" applyBorder="1"/>
    <xf numFmtId="0" fontId="4" fillId="0" borderId="0" xfId="0" applyFont="1"/>
    <xf numFmtId="0" fontId="0" fillId="8" borderId="24" xfId="0" applyFill="1" applyBorder="1"/>
    <xf numFmtId="0" fontId="0" fillId="0" borderId="0" xfId="0" applyFill="1" applyBorder="1"/>
    <xf numFmtId="0" fontId="0" fillId="9" borderId="26" xfId="0" applyFill="1" applyBorder="1"/>
    <xf numFmtId="0" fontId="0" fillId="9" borderId="0" xfId="0" applyFill="1" applyBorder="1"/>
    <xf numFmtId="0" fontId="5" fillId="9" borderId="27" xfId="0" applyFont="1" applyFill="1" applyBorder="1" applyAlignment="1">
      <alignment horizontal="center"/>
    </xf>
    <xf numFmtId="0" fontId="5" fillId="9" borderId="28" xfId="0" applyFont="1" applyFill="1" applyBorder="1" applyAlignment="1">
      <alignment horizontal="center"/>
    </xf>
    <xf numFmtId="0" fontId="4" fillId="10" borderId="26" xfId="0" applyFont="1" applyFill="1" applyBorder="1"/>
    <xf numFmtId="0" fontId="4" fillId="6" borderId="0" xfId="0" applyFont="1" applyFill="1" applyBorder="1"/>
    <xf numFmtId="0" fontId="0" fillId="11" borderId="19" xfId="0" applyFill="1" applyBorder="1"/>
    <xf numFmtId="0" fontId="0" fillId="8" borderId="19" xfId="0" applyFill="1" applyBorder="1"/>
    <xf numFmtId="0" fontId="0" fillId="10" borderId="26" xfId="0" applyFill="1" applyBorder="1"/>
    <xf numFmtId="0" fontId="0" fillId="6" borderId="0" xfId="0" applyFill="1" applyBorder="1"/>
    <xf numFmtId="0" fontId="0" fillId="11" borderId="29" xfId="0" applyFill="1" applyBorder="1"/>
    <xf numFmtId="0" fontId="0" fillId="6" borderId="0" xfId="0" applyFont="1" applyFill="1" applyBorder="1"/>
    <xf numFmtId="0" fontId="4" fillId="12" borderId="26" xfId="0" applyFont="1" applyFill="1" applyBorder="1"/>
    <xf numFmtId="0" fontId="4" fillId="13" borderId="0" xfId="0" applyFont="1" applyFill="1" applyBorder="1"/>
    <xf numFmtId="0" fontId="0" fillId="12" borderId="26" xfId="0" applyFill="1" applyBorder="1"/>
    <xf numFmtId="0" fontId="0" fillId="13" borderId="0" xfId="0" applyFill="1" applyBorder="1"/>
    <xf numFmtId="0" fontId="4" fillId="14" borderId="0" xfId="0" applyFont="1" applyFill="1" applyBorder="1"/>
    <xf numFmtId="0" fontId="0" fillId="14" borderId="0" xfId="0" applyFill="1" applyBorder="1"/>
    <xf numFmtId="0" fontId="4" fillId="10" borderId="22" xfId="0" applyFont="1" applyFill="1" applyBorder="1"/>
    <xf numFmtId="0" fontId="0" fillId="15" borderId="31" xfId="0" applyFill="1" applyBorder="1"/>
    <xf numFmtId="1" fontId="0" fillId="0" borderId="0" xfId="0" applyNumberFormat="1"/>
    <xf numFmtId="3" fontId="37" fillId="0" borderId="0" xfId="0" applyNumberFormat="1" applyFont="1" applyFill="1" applyBorder="1"/>
    <xf numFmtId="164" fontId="37" fillId="0" borderId="0" xfId="1" applyNumberFormat="1" applyFont="1" applyFill="1" applyBorder="1"/>
    <xf numFmtId="3" fontId="37" fillId="0" borderId="20" xfId="0" applyNumberFormat="1" applyFont="1" applyFill="1" applyBorder="1"/>
    <xf numFmtId="3" fontId="4" fillId="0" borderId="20" xfId="0" applyNumberFormat="1" applyFont="1" applyFill="1" applyBorder="1"/>
    <xf numFmtId="0" fontId="3" fillId="0" borderId="19" xfId="0" applyFont="1" applyFill="1" applyBorder="1"/>
    <xf numFmtId="0" fontId="4" fillId="0" borderId="19" xfId="0" applyFont="1" applyFill="1" applyBorder="1"/>
    <xf numFmtId="0" fontId="4" fillId="0" borderId="0" xfId="0" applyFont="1" applyFill="1"/>
    <xf numFmtId="3" fontId="28" fillId="0" borderId="0" xfId="0" applyNumberFormat="1" applyFont="1" applyFill="1" applyBorder="1"/>
    <xf numFmtId="164" fontId="28" fillId="0" borderId="0" xfId="1" applyNumberFormat="1" applyFont="1" applyFill="1" applyBorder="1"/>
    <xf numFmtId="3" fontId="28" fillId="0" borderId="20" xfId="0" applyNumberFormat="1" applyFont="1" applyFill="1" applyBorder="1"/>
    <xf numFmtId="3" fontId="0" fillId="0" borderId="0" xfId="0" applyNumberFormat="1" applyFill="1" applyAlignment="1">
      <alignment vertical="center"/>
    </xf>
    <xf numFmtId="0" fontId="38" fillId="0" borderId="0" xfId="0" applyFont="1"/>
    <xf numFmtId="0" fontId="39" fillId="0" borderId="0" xfId="0" applyFont="1"/>
    <xf numFmtId="0" fontId="39" fillId="0" borderId="0" xfId="0" applyFont="1" applyAlignment="1"/>
    <xf numFmtId="0" fontId="40" fillId="0" borderId="0" xfId="3"/>
    <xf numFmtId="164" fontId="0" fillId="0" borderId="0" xfId="1" applyNumberFormat="1" applyFont="1"/>
    <xf numFmtId="0" fontId="5" fillId="9" borderId="35" xfId="0" applyFont="1" applyFill="1" applyBorder="1" applyAlignment="1">
      <alignment horizontal="center"/>
    </xf>
    <xf numFmtId="0" fontId="5" fillId="9" borderId="36" xfId="0" applyFont="1" applyFill="1" applyBorder="1" applyAlignment="1">
      <alignment horizontal="center"/>
    </xf>
    <xf numFmtId="0" fontId="0" fillId="8" borderId="0" xfId="0" applyFill="1" applyBorder="1"/>
    <xf numFmtId="0" fontId="0" fillId="8" borderId="37" xfId="0" applyFill="1" applyBorder="1"/>
    <xf numFmtId="0" fontId="0" fillId="7" borderId="30" xfId="0" applyFill="1" applyBorder="1"/>
    <xf numFmtId="0" fontId="0" fillId="7" borderId="23" xfId="0" applyNumberFormat="1" applyFill="1" applyBorder="1"/>
    <xf numFmtId="1" fontId="0" fillId="7" borderId="23" xfId="0" applyNumberFormat="1" applyFill="1" applyBorder="1"/>
    <xf numFmtId="1" fontId="0" fillId="7" borderId="30" xfId="0" applyNumberFormat="1" applyFill="1" applyBorder="1"/>
    <xf numFmtId="0" fontId="0" fillId="11" borderId="37" xfId="0" applyFill="1" applyBorder="1"/>
    <xf numFmtId="0" fontId="0" fillId="12" borderId="38" xfId="0" applyFill="1" applyBorder="1"/>
    <xf numFmtId="0" fontId="0" fillId="14" borderId="39" xfId="0" applyFill="1" applyBorder="1"/>
    <xf numFmtId="0" fontId="0" fillId="8" borderId="40" xfId="0" applyFill="1" applyBorder="1"/>
    <xf numFmtId="0" fontId="0" fillId="8" borderId="41" xfId="0" applyFill="1" applyBorder="1"/>
    <xf numFmtId="1" fontId="0" fillId="16" borderId="32" xfId="0" applyNumberFormat="1" applyFill="1" applyBorder="1"/>
    <xf numFmtId="0" fontId="0" fillId="7" borderId="32" xfId="0" applyFill="1" applyBorder="1"/>
    <xf numFmtId="0" fontId="0" fillId="7" borderId="42" xfId="0" applyFill="1" applyBorder="1"/>
    <xf numFmtId="0" fontId="0" fillId="0" borderId="0" xfId="0" applyBorder="1"/>
    <xf numFmtId="1" fontId="0" fillId="7" borderId="32" xfId="0" applyNumberFormat="1" applyFill="1" applyBorder="1"/>
    <xf numFmtId="0" fontId="0" fillId="7" borderId="43" xfId="0" applyFill="1" applyBorder="1"/>
    <xf numFmtId="3" fontId="28" fillId="0" borderId="0" xfId="0" applyNumberFormat="1" applyFont="1" applyFill="1" applyBorder="1" applyAlignment="1">
      <alignment horizontal="left" vertical="center" wrapText="1" indent="1"/>
    </xf>
    <xf numFmtId="164" fontId="28" fillId="0" borderId="0" xfId="1" applyNumberFormat="1" applyFont="1" applyFill="1" applyBorder="1" applyAlignment="1">
      <alignment horizontal="left" vertical="center" wrapText="1" indent="1"/>
    </xf>
    <xf numFmtId="3" fontId="28" fillId="0" borderId="20" xfId="0" applyNumberFormat="1" applyFont="1" applyFill="1" applyBorder="1" applyAlignment="1">
      <alignment horizontal="left" vertical="center" wrapText="1" indent="1"/>
    </xf>
    <xf numFmtId="3" fontId="4" fillId="0" borderId="33" xfId="0" applyNumberFormat="1" applyFont="1" applyFill="1" applyBorder="1" applyAlignment="1">
      <alignment horizontal="left" vertical="center" wrapText="1" indent="1"/>
    </xf>
    <xf numFmtId="0" fontId="41" fillId="0" borderId="19" xfId="0" applyFont="1" applyFill="1" applyBorder="1" applyAlignment="1">
      <alignment horizontal="left" vertical="center" wrapText="1" indent="1"/>
    </xf>
    <xf numFmtId="3" fontId="4" fillId="0" borderId="24" xfId="0" applyNumberFormat="1" applyFont="1" applyFill="1" applyBorder="1" applyAlignment="1">
      <alignment horizontal="left" vertical="center" wrapText="1" indent="1"/>
    </xf>
    <xf numFmtId="1" fontId="39" fillId="0" borderId="0" xfId="0" applyNumberFormat="1" applyFont="1" applyAlignment="1"/>
    <xf numFmtId="3" fontId="28" fillId="0" borderId="0" xfId="0" applyNumberFormat="1" applyFont="1" applyFill="1" applyBorder="1" applyAlignment="1">
      <alignment horizontal="center" vertical="center" wrapText="1"/>
    </xf>
    <xf numFmtId="0" fontId="42" fillId="0" borderId="24" xfId="0" applyFont="1" applyFill="1" applyBorder="1" applyAlignment="1">
      <alignment horizontal="center" vertical="center" wrapText="1"/>
    </xf>
    <xf numFmtId="0" fontId="42" fillId="17" borderId="24" xfId="0" applyFont="1" applyFill="1" applyBorder="1" applyAlignment="1">
      <alignment horizontal="center" vertical="center" wrapText="1"/>
    </xf>
    <xf numFmtId="0" fontId="43" fillId="17" borderId="24" xfId="0" applyFont="1" applyFill="1" applyBorder="1" applyAlignment="1">
      <alignment horizontal="center" vertical="center" wrapText="1"/>
    </xf>
    <xf numFmtId="0" fontId="44" fillId="0" borderId="0" xfId="4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17" borderId="24" xfId="0" applyFont="1" applyFill="1" applyBorder="1"/>
    <xf numFmtId="3" fontId="45" fillId="17" borderId="24" xfId="0" applyNumberFormat="1" applyFont="1" applyFill="1" applyBorder="1"/>
    <xf numFmtId="3" fontId="45" fillId="17" borderId="24" xfId="0" applyNumberFormat="1" applyFont="1" applyFill="1" applyBorder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17" borderId="24" xfId="0" applyFill="1" applyBorder="1"/>
    <xf numFmtId="3" fontId="0" fillId="17" borderId="24" xfId="0" applyNumberFormat="1" applyFill="1" applyBorder="1"/>
    <xf numFmtId="0" fontId="24" fillId="4" borderId="1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30" fillId="6" borderId="21" xfId="0" applyFont="1" applyFill="1" applyBorder="1" applyAlignment="1">
      <alignment horizontal="center" vertical="center" wrapText="1"/>
    </xf>
    <xf numFmtId="0" fontId="34" fillId="6" borderId="21" xfId="0" applyFont="1" applyFill="1" applyBorder="1" applyAlignment="1">
      <alignment horizontal="center" vertical="center"/>
    </xf>
    <xf numFmtId="0" fontId="33" fillId="6" borderId="21" xfId="0" applyFont="1" applyFill="1" applyBorder="1" applyAlignment="1">
      <alignment horizontal="left" vertical="center" wrapText="1" indent="1"/>
    </xf>
    <xf numFmtId="0" fontId="3" fillId="9" borderId="22" xfId="0" applyFont="1" applyFill="1" applyBorder="1" applyAlignment="1">
      <alignment horizontal="center"/>
    </xf>
    <xf numFmtId="0" fontId="3" fillId="9" borderId="25" xfId="0" applyFont="1" applyFill="1" applyBorder="1" applyAlignment="1">
      <alignment horizontal="center"/>
    </xf>
    <xf numFmtId="0" fontId="3" fillId="9" borderId="34" xfId="0" applyFont="1" applyFill="1" applyBorder="1" applyAlignment="1">
      <alignment horizontal="center"/>
    </xf>
  </cellXfs>
  <cellStyles count="5">
    <cellStyle name="Comma" xfId="1" builtinId="3"/>
    <cellStyle name="Hyperlink" xfId="3" builtinId="8"/>
    <cellStyle name="Normal" xfId="0" builtinId="0"/>
    <cellStyle name="Normal 2" xfId="4"/>
    <cellStyle name="Title" xfId="2" builtinId="15"/>
  </cellStyles>
  <dxfs count="14"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fill>
        <patternFill patternType="none">
          <bgColor auto="1"/>
        </patternFill>
      </fill>
    </dxf>
    <dxf>
      <fill>
        <patternFill patternType="none">
          <bgColor auto="1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scheme val="none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1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externalLink" Target="externalLinks/externalLink9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8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6F2-4A1D-92CF-3B882565826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6F2-4A1D-92CF-3B882565826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6F2-4A1D-92CF-3B882565826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6F2-4A1D-92CF-3B882565826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6F2-4A1D-92CF-3B882565826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6F2-4A1D-92CF-3B882565826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6F2-4A1D-92CF-3B882565826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6F2-4A1D-92CF-3B882565826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'FIND YOUR GHG INVENTORY DATA'!$B$14:$B$21</c:f>
              <c:strCache>
                <c:ptCount val="8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  <c:pt idx="4">
                  <c:v>Waste</c:v>
                </c:pt>
                <c:pt idx="5">
                  <c:v>Industrial Processes</c:v>
                </c:pt>
                <c:pt idx="6">
                  <c:v>Agriculture</c:v>
                </c:pt>
                <c:pt idx="7">
                  <c:v>Energy Supply</c:v>
                </c:pt>
              </c:strCache>
            </c:strRef>
          </c:cat>
          <c:val>
            <c:numRef>
              <c:f>'FIND YOUR GHG INVENTORY DATA'!$C$14:$C$21</c:f>
              <c:numCache>
                <c:formatCode>_(* #,##0_);_(* \(#,##0\);_(* "-"??_);_(@_)</c:formatCode>
                <c:ptCount val="8"/>
                <c:pt idx="0">
                  <c:v>915326</c:v>
                </c:pt>
                <c:pt idx="1">
                  <c:v>695467</c:v>
                </c:pt>
                <c:pt idx="2">
                  <c:v>695467</c:v>
                </c:pt>
                <c:pt idx="3">
                  <c:v>578502</c:v>
                </c:pt>
                <c:pt idx="4">
                  <c:v>162100</c:v>
                </c:pt>
                <c:pt idx="5">
                  <c:v>0</c:v>
                </c:pt>
                <c:pt idx="6">
                  <c:v>0</c:v>
                </c:pt>
                <c:pt idx="7">
                  <c:v>60871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6F2-4A1D-92CF-3B882565826A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72919320757416"/>
          <c:y val="0.15820028849098067"/>
          <c:w val="0.34163585666899549"/>
          <c:h val="0.607643658301739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'FIND YOUR GHG INVENTORY DATA'!$C$35</c:f>
              <c:strCache>
                <c:ptCount val="1"/>
                <c:pt idx="0">
                  <c:v>MTCO2e*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C98-47D6-987F-7AF48E1904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C98-47D6-987F-7AF48E1904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C98-47D6-987F-7AF48E1904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C98-47D6-987F-7AF48E1904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C98-47D6-987F-7AF48E19047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8C98-47D6-987F-7AF48E19047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8C98-47D6-987F-7AF48E19047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8C98-47D6-987F-7AF48E1904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'FIND YOUR GHG INVENTORY DATA'!$B$36:$B$43</c:f>
              <c:strCache>
                <c:ptCount val="8"/>
                <c:pt idx="0">
                  <c:v>Residential</c:v>
                </c:pt>
                <c:pt idx="1">
                  <c:v>Commercial</c:v>
                </c:pt>
                <c:pt idx="2">
                  <c:v>Industrial</c:v>
                </c:pt>
                <c:pt idx="3">
                  <c:v>Transportation</c:v>
                </c:pt>
                <c:pt idx="4">
                  <c:v>Waste</c:v>
                </c:pt>
                <c:pt idx="5">
                  <c:v>Industrial Processes</c:v>
                </c:pt>
                <c:pt idx="6">
                  <c:v>Agriculture</c:v>
                </c:pt>
                <c:pt idx="7">
                  <c:v>Energy Supply</c:v>
                </c:pt>
              </c:strCache>
            </c:strRef>
          </c:cat>
          <c:val>
            <c:numRef>
              <c:f>'FIND YOUR GHG INVENTORY DATA'!$C$36:$C$43</c:f>
              <c:numCache>
                <c:formatCode>_(* #,##0_);_(* \(#,##0\);_(* "-"??_);_(@_)</c:formatCode>
                <c:ptCount val="8"/>
                <c:pt idx="0">
                  <c:v>13634754.769799491</c:v>
                </c:pt>
                <c:pt idx="1">
                  <c:v>8948040.6430654749</c:v>
                </c:pt>
                <c:pt idx="2">
                  <c:v>8948040.6430654749</c:v>
                </c:pt>
                <c:pt idx="3">
                  <c:v>11218151</c:v>
                </c:pt>
                <c:pt idx="4">
                  <c:v>1357403.11</c:v>
                </c:pt>
                <c:pt idx="5">
                  <c:v>0</c:v>
                </c:pt>
                <c:pt idx="6">
                  <c:v>0</c:v>
                </c:pt>
                <c:pt idx="7">
                  <c:v>844999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8C98-47D6-987F-7AF48E19047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72919320757416"/>
          <c:y val="0.15820028849098067"/>
          <c:w val="0.34163585666899549"/>
          <c:h val="0.607643658301739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50000"/>
            <a:lumOff val="50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midhudsoncsc.org/tools.htm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343807</xdr:colOff>
      <xdr:row>1</xdr:row>
      <xdr:rowOff>162833</xdr:rowOff>
    </xdr:from>
    <xdr:to>
      <xdr:col>2</xdr:col>
      <xdr:colOff>554718</xdr:colOff>
      <xdr:row>2</xdr:row>
      <xdr:rowOff>323850</xdr:rowOff>
    </xdr:to>
    <xdr:pic>
      <xdr:nvPicPr>
        <xdr:cNvPr id="3" name="Picture 2" descr="\\vhb\proj\Wat-EV\11823.00\Overall Task Resources\Logos and Maps\ClimateSmartCommunities_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07" y="286658"/>
          <a:ext cx="3373211" cy="80871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209550</xdr:colOff>
      <xdr:row>2</xdr:row>
      <xdr:rowOff>391584</xdr:rowOff>
    </xdr:from>
    <xdr:to>
      <xdr:col>9</xdr:col>
      <xdr:colOff>38100</xdr:colOff>
      <xdr:row>5</xdr:row>
      <xdr:rowOff>15346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9550" y="1163109"/>
          <a:ext cx="9105900" cy="11858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The 2010 regional greenhouse gas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(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GHG) emissions inventory calculated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emissions for the entire Long Island region and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provided some community-level data for towns and cities in the region. To find your community's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GHG inventory data, enter the name of your local government in Column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D, Row 6 (see below). Please note that village emissions are included in town totals. A comparison table is provided in Row 30 to view emissions from two communities simultaneously. </a:t>
          </a:r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For more information about these 2010 regional GHG emissions inventories that were funded by NYSERDA, contact climatechange@dec.ny.gov . </a:t>
          </a:r>
        </a:p>
        <a:p>
          <a:endParaRPr lang="en-US" sz="120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twoCellAnchor>
  <xdr:twoCellAnchor>
    <xdr:from>
      <xdr:col>3</xdr:col>
      <xdr:colOff>95249</xdr:colOff>
      <xdr:row>12</xdr:row>
      <xdr:rowOff>14287</xdr:rowOff>
    </xdr:from>
    <xdr:to>
      <xdr:col>7</xdr:col>
      <xdr:colOff>838199</xdr:colOff>
      <xdr:row>24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77257</xdr:colOff>
      <xdr:row>34</xdr:row>
      <xdr:rowOff>42333</xdr:rowOff>
    </xdr:from>
    <xdr:to>
      <xdr:col>7</xdr:col>
      <xdr:colOff>820207</xdr:colOff>
      <xdr:row>46</xdr:row>
      <xdr:rowOff>209021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1</xdr:row>
      <xdr:rowOff>0</xdr:rowOff>
    </xdr:from>
    <xdr:to>
      <xdr:col>6</xdr:col>
      <xdr:colOff>22528</xdr:colOff>
      <xdr:row>4</xdr:row>
      <xdr:rowOff>155726</xdr:rowOff>
    </xdr:to>
    <xdr:pic>
      <xdr:nvPicPr>
        <xdr:cNvPr id="3" name="Picture 2" descr="\\vhb\proj\Wat-EV\11823.00\Overall Task Resources\Logos and Maps\ClimateSmartCommunities_logo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90500"/>
          <a:ext cx="3375328" cy="7272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7</xdr:col>
      <xdr:colOff>550953</xdr:colOff>
      <xdr:row>15</xdr:row>
      <xdr:rowOff>751939</xdr:rowOff>
    </xdr:to>
    <xdr:pic>
      <xdr:nvPicPr>
        <xdr:cNvPr id="5" name="Picture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64845"/>
        <a:stretch/>
      </xdr:blipFill>
      <xdr:spPr>
        <a:xfrm>
          <a:off x="609600" y="1714500"/>
          <a:ext cx="4208553" cy="42857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8147038" cy="71853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09600" y="190500"/>
          <a:ext cx="8147038" cy="718530"/>
        </a:xfrm>
        <a:prstGeom prst="rect">
          <a:avLst/>
        </a:prstGeom>
        <a:solidFill>
          <a:schemeClr val="bg1">
            <a:lumMod val="7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400" b="1"/>
            <a:t>Regional </a:t>
          </a:r>
          <a:r>
            <a:rPr lang="en-US" sz="1400" b="1" baseline="0"/>
            <a:t>GHG Emissions Roll Up Report</a:t>
          </a:r>
        </a:p>
        <a:p>
          <a:r>
            <a:rPr lang="en-US" sz="1400" b="1" baseline="0"/>
            <a:t>Year: 2010 </a:t>
          </a:r>
        </a:p>
        <a:p>
          <a:r>
            <a:rPr lang="en-US" sz="1200" b="1" baseline="0"/>
            <a:t>(all emissions in Column D, when summed will equal the total County or Region protocol compliant GHG emissions estimate) </a:t>
          </a:r>
          <a:endParaRPr lang="en-US" sz="1200" b="1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iverhead%20Roll%20Up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iverhead%20%20Roll%20Up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lter%20Island%20Roll%20Up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uthold%20Roll%20Up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Hempstead%20Roll%20Up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Oyster%20Bay%20Roll%20Up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Glen%20Cove%20Roll%20Up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Long%20Beach%20Roll%20Up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Albany%20Roll%20U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head Roll Up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verhead  Roll Up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lter Island Roll Up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thold Roll Up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mpstead Roll Up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yster Bay Roll Up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en Cove Roll Up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ng Beach Roll Up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y Roll Up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2" displayName="Table2" ref="B51:M69" totalsRowShown="0" headerRowDxfId="13" dataDxfId="12">
  <autoFilter ref="B51:M69"/>
  <tableColumns count="12">
    <tableColumn id="1" name="Name of Local Government" dataDxfId="11"/>
    <tableColumn id="2" name="Residential" dataDxfId="10">
      <calculatedColumnFormula>'[9]Albany Roll Up'!D21</calculatedColumnFormula>
    </tableColumn>
    <tableColumn id="3" name="Commercial" dataDxfId="9"/>
    <tableColumn id="4" name="Industrial" dataDxfId="8"/>
    <tableColumn id="5" name="Transportation Energy" dataDxfId="7" dataCellStyle="Comma"/>
    <tableColumn id="6" name="Waste" dataDxfId="6" dataCellStyle="Comma"/>
    <tableColumn id="8" name="Industrial Processes" dataDxfId="5"/>
    <tableColumn id="9" name="Agriculture" dataDxfId="4"/>
    <tableColumn id="10" name="Energy Supply" dataDxfId="3"/>
    <tableColumn id="11" name="Total" dataDxfId="2">
      <calculatedColumnFormula>SUM(Table2[[#This Row],[Residential]:[Energy Supply]])-Table2[[#This Row],[Industrial]]</calculatedColumnFormula>
    </tableColumn>
    <tableColumn id="12" name="Population" dataDxfId="1">
      <calculatedColumnFormula>IF(VLOOKUP('FIND YOUR GHG INVENTORY DATA'!B52,'2010 Census Population'!B:E,4,FALSE)="1",SUMIFS('2010 Census Population'!F:F,'2010 Census Population'!B:B,'FIND YOUR GHG INVENTORY DATA'!B52),VLOOKUP('FIND YOUR GHG INVENTORY DATA'!B52,'2010 Census Population'!B:F,5,FALSE))</calculatedColumnFormula>
    </tableColumn>
    <tableColumn id="13" name="Per Capita Emissions" dataDxfId="0">
      <calculatedColumnFormula>K52/L52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dec.ny.gov/docs/administration_pdf/capdistghginven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tabSelected="1" workbookViewId="0">
      <selection activeCell="H23" sqref="H23"/>
    </sheetView>
  </sheetViews>
  <sheetFormatPr defaultRowHeight="15" x14ac:dyDescent="0.25"/>
  <cols>
    <col min="1" max="1" width="8.140625" style="25" customWidth="1"/>
    <col min="2" max="2" width="39.28515625" style="5" customWidth="1"/>
    <col min="3" max="3" width="16.28515625" style="63" customWidth="1"/>
    <col min="4" max="4" width="14.140625" style="63" customWidth="1"/>
    <col min="5" max="5" width="11.42578125" style="63" customWidth="1"/>
    <col min="6" max="6" width="13" style="63" customWidth="1"/>
    <col min="7" max="7" width="11.42578125" style="63" customWidth="1"/>
    <col min="8" max="8" width="12.85546875" style="63" customWidth="1"/>
    <col min="9" max="9" width="12.5703125" style="63" customWidth="1"/>
    <col min="10" max="10" width="11.42578125" style="63" customWidth="1"/>
    <col min="11" max="11" width="14.42578125" style="63" customWidth="1"/>
    <col min="12" max="12" width="12" style="63" customWidth="1"/>
    <col min="13" max="13" width="11.42578125" style="63" customWidth="1"/>
    <col min="14" max="14" width="18.5703125" style="5" customWidth="1"/>
    <col min="15" max="15" width="14" style="5" customWidth="1"/>
    <col min="16" max="16384" width="9.140625" style="5"/>
  </cols>
  <sheetData>
    <row r="1" spans="1:28" ht="9.75" customHeight="1" x14ac:dyDescent="0.25">
      <c r="A1" s="1"/>
      <c r="B1" s="2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8" customFormat="1" ht="51" customHeight="1" x14ac:dyDescent="0.35">
      <c r="A2" s="6"/>
      <c r="B2" s="7"/>
      <c r="C2" s="2"/>
      <c r="D2" s="2"/>
      <c r="E2" s="2"/>
      <c r="F2" s="2"/>
      <c r="G2" s="2"/>
      <c r="H2" s="7"/>
      <c r="I2" s="158"/>
      <c r="J2" s="158"/>
      <c r="K2" s="158"/>
      <c r="L2" s="158"/>
      <c r="M2" s="15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s="8" customFormat="1" ht="39" customHeight="1" x14ac:dyDescent="0.25">
      <c r="A3" s="6"/>
      <c r="B3" s="7"/>
      <c r="C3" s="2"/>
      <c r="D3" s="2"/>
      <c r="E3" s="2"/>
      <c r="F3" s="2"/>
      <c r="G3" s="7"/>
      <c r="H3" s="7"/>
      <c r="I3" s="159"/>
      <c r="J3" s="159"/>
      <c r="K3" s="159"/>
      <c r="L3" s="159"/>
      <c r="M3" s="15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8" customFormat="1" ht="42.75" customHeight="1" x14ac:dyDescent="0.25">
      <c r="A4" s="6"/>
      <c r="B4" s="7"/>
      <c r="C4" s="2"/>
      <c r="D4" s="2"/>
      <c r="E4" s="2"/>
      <c r="F4" s="2"/>
      <c r="G4" s="7"/>
      <c r="H4" s="7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7"/>
      <c r="U4" s="7"/>
      <c r="V4" s="7"/>
      <c r="W4" s="7"/>
      <c r="X4" s="7"/>
      <c r="Y4" s="7"/>
      <c r="Z4" s="7"/>
      <c r="AA4" s="7"/>
      <c r="AB4" s="7"/>
    </row>
    <row r="5" spans="1:28" s="8" customFormat="1" ht="41.25" customHeight="1" x14ac:dyDescent="0.25">
      <c r="A5" s="6"/>
      <c r="B5" s="7"/>
      <c r="C5" s="2"/>
      <c r="D5" s="2"/>
      <c r="E5" s="2"/>
      <c r="F5" s="2"/>
      <c r="G5" s="7"/>
      <c r="H5" s="7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7"/>
      <c r="U5" s="7"/>
      <c r="V5" s="7"/>
      <c r="W5" s="7"/>
      <c r="X5" s="7"/>
      <c r="Y5" s="7"/>
      <c r="Z5" s="7"/>
      <c r="AA5" s="7"/>
      <c r="AB5" s="7"/>
    </row>
    <row r="6" spans="1:28" s="8" customFormat="1" ht="26.25" customHeight="1" thickBot="1" x14ac:dyDescent="0.4">
      <c r="A6" s="6"/>
      <c r="B6" s="7"/>
      <c r="C6" s="9" t="s">
        <v>0</v>
      </c>
      <c r="D6" s="160" t="s">
        <v>81</v>
      </c>
      <c r="E6" s="161"/>
      <c r="F6" s="161"/>
      <c r="G6" s="162"/>
      <c r="H6" s="7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7"/>
      <c r="U6" s="7"/>
      <c r="V6" s="7"/>
      <c r="W6" s="7"/>
      <c r="X6" s="7"/>
      <c r="Y6" s="7"/>
      <c r="Z6" s="7"/>
      <c r="AA6" s="7"/>
      <c r="AB6" s="7"/>
    </row>
    <row r="7" spans="1:28" s="8" customFormat="1" ht="23.25" customHeight="1" thickTop="1" x14ac:dyDescent="0.25">
      <c r="A7" s="6"/>
      <c r="B7" s="7"/>
      <c r="C7" s="7"/>
      <c r="D7" s="10" t="s">
        <v>351</v>
      </c>
      <c r="E7" s="2"/>
      <c r="F7" s="2"/>
      <c r="G7" s="2"/>
      <c r="H7" s="7"/>
      <c r="I7" s="7"/>
      <c r="J7" s="2"/>
      <c r="K7" s="2"/>
      <c r="L7" s="2"/>
      <c r="M7" s="2"/>
      <c r="N7" s="2"/>
      <c r="O7" s="2"/>
      <c r="P7" s="2"/>
      <c r="Q7" s="2"/>
      <c r="R7" s="2"/>
      <c r="S7" s="2"/>
      <c r="T7" s="7"/>
      <c r="U7" s="7"/>
      <c r="V7" s="7"/>
      <c r="W7" s="7"/>
      <c r="X7" s="7"/>
      <c r="Y7" s="7"/>
      <c r="Z7" s="7"/>
      <c r="AA7" s="7"/>
      <c r="AB7" s="7"/>
    </row>
    <row r="8" spans="1:28" s="15" customFormat="1" ht="9.75" customHeight="1" x14ac:dyDescent="0.25">
      <c r="A8" s="11"/>
      <c r="B8" s="12"/>
      <c r="C8" s="12"/>
      <c r="D8" s="13"/>
      <c r="E8" s="14"/>
      <c r="F8" s="14"/>
      <c r="G8" s="14"/>
      <c r="H8" s="12"/>
      <c r="I8" s="12"/>
      <c r="J8" s="14"/>
      <c r="K8" s="14"/>
      <c r="L8" s="14"/>
      <c r="M8" s="14"/>
      <c r="N8" s="14"/>
      <c r="O8" s="14"/>
      <c r="P8" s="14"/>
      <c r="Q8" s="14"/>
      <c r="R8" s="14"/>
      <c r="S8" s="14"/>
      <c r="T8" s="12"/>
      <c r="U8" s="12"/>
      <c r="V8" s="12"/>
      <c r="W8" s="12"/>
      <c r="X8" s="12"/>
      <c r="Y8" s="12"/>
      <c r="Z8" s="12"/>
      <c r="AA8" s="12"/>
      <c r="AB8" s="12"/>
    </row>
    <row r="9" spans="1:28" s="8" customFormat="1" ht="23.25" customHeight="1" x14ac:dyDescent="0.25">
      <c r="A9" s="16"/>
      <c r="C9" s="17"/>
      <c r="D9"/>
      <c r="E9"/>
      <c r="F9"/>
      <c r="J9" s="18"/>
      <c r="K9"/>
      <c r="L9"/>
      <c r="M9"/>
      <c r="N9"/>
      <c r="O9"/>
      <c r="P9"/>
      <c r="Q9" s="19"/>
    </row>
    <row r="10" spans="1:28" s="8" customFormat="1" ht="23.25" customHeight="1" x14ac:dyDescent="0.25">
      <c r="A10" s="16"/>
      <c r="B10" s="19" t="s">
        <v>1</v>
      </c>
      <c r="C10" s="17"/>
      <c r="D10" s="20" t="s">
        <v>2</v>
      </c>
      <c r="E10" s="19" t="s">
        <v>3</v>
      </c>
      <c r="F10" s="19"/>
      <c r="G10" s="19"/>
      <c r="J10" s="21"/>
      <c r="K10"/>
      <c r="L10"/>
      <c r="M10"/>
      <c r="N10"/>
      <c r="O10"/>
      <c r="P10"/>
    </row>
    <row r="11" spans="1:28" s="8" customFormat="1" ht="15.75" customHeight="1" x14ac:dyDescent="0.25">
      <c r="A11" s="16"/>
      <c r="B11" s="22" t="str">
        <f>D6</f>
        <v>Town of Babylon</v>
      </c>
      <c r="C11" s="23"/>
      <c r="D11"/>
      <c r="E11" s="19" t="str">
        <f>D6</f>
        <v>Town of Babylon</v>
      </c>
      <c r="F11"/>
      <c r="J11" s="21"/>
      <c r="K11"/>
      <c r="L11"/>
      <c r="M11"/>
      <c r="N11"/>
      <c r="O11"/>
      <c r="P11"/>
    </row>
    <row r="12" spans="1:28" s="8" customFormat="1" ht="9" customHeight="1" thickBot="1" x14ac:dyDescent="0.3">
      <c r="A12" s="16"/>
      <c r="B12" s="163"/>
      <c r="C12" s="163"/>
      <c r="D12" s="24"/>
      <c r="E12" s="24"/>
      <c r="F12" s="24"/>
      <c r="G12" s="24"/>
      <c r="H12" s="24"/>
      <c r="I12" s="24"/>
      <c r="J12" s="21"/>
      <c r="K12"/>
      <c r="L12"/>
      <c r="M12"/>
      <c r="N12"/>
      <c r="O12"/>
      <c r="P12"/>
    </row>
    <row r="13" spans="1:28" customFormat="1" ht="20.25" customHeight="1" thickBot="1" x14ac:dyDescent="0.3">
      <c r="A13" s="25"/>
      <c r="B13" s="26" t="s">
        <v>4</v>
      </c>
      <c r="C13" s="27" t="s">
        <v>5</v>
      </c>
      <c r="J13" s="21"/>
    </row>
    <row r="14" spans="1:28" customFormat="1" ht="20.25" customHeight="1" thickBot="1" x14ac:dyDescent="0.35">
      <c r="A14" s="25"/>
      <c r="B14" s="28" t="s">
        <v>6</v>
      </c>
      <c r="C14" s="29">
        <f>VLOOKUP($D$6,Table2[],2,FALSE)</f>
        <v>915326</v>
      </c>
      <c r="J14" s="21"/>
    </row>
    <row r="15" spans="1:28" customFormat="1" ht="20.25" customHeight="1" thickBot="1" x14ac:dyDescent="0.35">
      <c r="A15" s="25"/>
      <c r="B15" s="28" t="s">
        <v>7</v>
      </c>
      <c r="C15" s="29">
        <f>VLOOKUP($D$6,Table2[],3,FALSE)</f>
        <v>695467</v>
      </c>
      <c r="J15" s="21"/>
    </row>
    <row r="16" spans="1:28" customFormat="1" ht="20.25" customHeight="1" thickBot="1" x14ac:dyDescent="0.35">
      <c r="A16" s="25"/>
      <c r="B16" s="28" t="s">
        <v>8</v>
      </c>
      <c r="C16" s="29">
        <f>VLOOKUP($D$6,Table2[],4,FALSE)</f>
        <v>695467</v>
      </c>
      <c r="J16" s="21"/>
    </row>
    <row r="17" spans="1:28" customFormat="1" ht="20.25" customHeight="1" thickBot="1" x14ac:dyDescent="0.35">
      <c r="A17" s="25"/>
      <c r="B17" s="28" t="s">
        <v>9</v>
      </c>
      <c r="C17" s="29">
        <f>VLOOKUP($D$6,Table2[],5,FALSE)</f>
        <v>578502</v>
      </c>
      <c r="J17" s="21"/>
    </row>
    <row r="18" spans="1:28" customFormat="1" ht="20.25" customHeight="1" thickBot="1" x14ac:dyDescent="0.35">
      <c r="A18" s="25"/>
      <c r="B18" s="28" t="s">
        <v>74</v>
      </c>
      <c r="C18" s="29">
        <f>VLOOKUP($D$6,Table2[],6,FALSE)</f>
        <v>162100</v>
      </c>
      <c r="J18" s="21"/>
    </row>
    <row r="19" spans="1:28" customFormat="1" ht="20.25" customHeight="1" thickBot="1" x14ac:dyDescent="0.35">
      <c r="A19" s="25"/>
      <c r="B19" s="28" t="s">
        <v>10</v>
      </c>
      <c r="C19" s="29">
        <f>VLOOKUP($D$6,Table2[],7,FALSE)</f>
        <v>0</v>
      </c>
      <c r="J19" s="21"/>
    </row>
    <row r="20" spans="1:28" customFormat="1" ht="20.25" customHeight="1" thickBot="1" x14ac:dyDescent="0.35">
      <c r="A20" s="25"/>
      <c r="B20" s="28" t="s">
        <v>11</v>
      </c>
      <c r="C20" s="29">
        <f>VLOOKUP($D$6,Table2[],8,FALSE)</f>
        <v>0</v>
      </c>
      <c r="J20" s="21"/>
    </row>
    <row r="21" spans="1:28" customFormat="1" ht="20.25" customHeight="1" thickBot="1" x14ac:dyDescent="0.35">
      <c r="A21" s="25"/>
      <c r="B21" s="30" t="s">
        <v>12</v>
      </c>
      <c r="C21" s="29">
        <f>VLOOKUP($D$6,Table2[],9,FALSE)</f>
        <v>60871</v>
      </c>
      <c r="J21" s="21"/>
    </row>
    <row r="22" spans="1:28" customFormat="1" ht="20.25" customHeight="1" thickTop="1" thickBot="1" x14ac:dyDescent="0.3">
      <c r="A22" s="25"/>
      <c r="B22" s="32" t="s">
        <v>13</v>
      </c>
      <c r="C22" s="31">
        <f>VLOOKUP($D$6,Table2[],10,FALSE)</f>
        <v>2412266</v>
      </c>
      <c r="J22" s="21"/>
    </row>
    <row r="23" spans="1:28" customFormat="1" ht="20.25" customHeight="1" thickTop="1" thickBot="1" x14ac:dyDescent="0.35">
      <c r="A23" s="25"/>
      <c r="B23" s="34" t="s">
        <v>14</v>
      </c>
      <c r="C23" s="33">
        <f>VLOOKUP($D$6,Table2[],11,FALSE)</f>
        <v>213603</v>
      </c>
      <c r="J23" s="21"/>
    </row>
    <row r="24" spans="1:28" customFormat="1" ht="20.25" customHeight="1" thickBot="1" x14ac:dyDescent="0.35">
      <c r="A24" s="25"/>
      <c r="B24" s="36" t="s">
        <v>15</v>
      </c>
      <c r="C24" s="35">
        <f>VLOOKUP($D$6,Table2[],12,FALSE)</f>
        <v>11.293221537150696</v>
      </c>
      <c r="J24" s="21"/>
    </row>
    <row r="25" spans="1:28" customFormat="1" ht="20.25" customHeight="1" x14ac:dyDescent="0.3">
      <c r="B25" s="37" t="s">
        <v>16</v>
      </c>
      <c r="J25" s="21"/>
    </row>
    <row r="26" spans="1:28" customFormat="1" ht="20.25" customHeight="1" x14ac:dyDescent="0.25">
      <c r="B26" s="5"/>
      <c r="J26" s="21"/>
    </row>
    <row r="27" spans="1:28" customFormat="1" ht="20.25" customHeight="1" x14ac:dyDescent="0.25">
      <c r="J27" s="38"/>
    </row>
    <row r="28" spans="1:28" s="44" customFormat="1" ht="25.5" customHeight="1" x14ac:dyDescent="0.25">
      <c r="A28" s="39"/>
      <c r="B28" s="40"/>
      <c r="C28" s="41"/>
      <c r="D28" s="42" t="s">
        <v>17</v>
      </c>
      <c r="E28" s="42"/>
      <c r="F28" s="43"/>
      <c r="G28" s="43"/>
      <c r="H28" s="40"/>
      <c r="I28" s="40"/>
      <c r="J28" s="40"/>
      <c r="K28" s="43"/>
      <c r="L28" s="43"/>
      <c r="M28" s="43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s="8" customFormat="1" ht="26.25" customHeight="1" thickBot="1" x14ac:dyDescent="0.4">
      <c r="A29" s="6"/>
      <c r="B29" s="7"/>
      <c r="C29" s="45" t="s">
        <v>0</v>
      </c>
      <c r="D29" s="160" t="s">
        <v>96</v>
      </c>
      <c r="E29" s="161"/>
      <c r="F29" s="161"/>
      <c r="G29" s="162"/>
      <c r="H29" s="7"/>
      <c r="I29" s="7"/>
      <c r="J29" s="7"/>
      <c r="K29" s="2"/>
      <c r="L29" s="2"/>
      <c r="M29" s="2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s="8" customFormat="1" ht="18" customHeight="1" thickTop="1" x14ac:dyDescent="0.25">
      <c r="A30" s="6"/>
      <c r="B30" s="7"/>
      <c r="C30" s="7"/>
      <c r="D30" s="10" t="s">
        <v>351</v>
      </c>
      <c r="E30" s="2"/>
      <c r="F30" s="2"/>
      <c r="G30" s="2"/>
      <c r="H30" s="7"/>
      <c r="I30" s="7"/>
      <c r="J30" s="7"/>
      <c r="K30" s="2"/>
      <c r="L30" s="2"/>
      <c r="M30" s="2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s="50" customFormat="1" ht="9.75" customHeight="1" x14ac:dyDescent="0.25">
      <c r="A31" s="46"/>
      <c r="B31" s="47"/>
      <c r="C31" s="47"/>
      <c r="D31" s="48"/>
      <c r="E31" s="49"/>
      <c r="F31" s="49"/>
      <c r="G31" s="49"/>
      <c r="H31" s="47"/>
      <c r="I31" s="47"/>
      <c r="J31" s="47"/>
      <c r="K31" s="49"/>
      <c r="L31" s="49"/>
      <c r="M31" s="49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s="8" customFormat="1" ht="23.25" customHeight="1" x14ac:dyDescent="0.25">
      <c r="A32" s="6"/>
      <c r="B32" s="51" t="s">
        <v>18</v>
      </c>
      <c r="C32" s="52"/>
      <c r="D32" s="53" t="s">
        <v>19</v>
      </c>
      <c r="E32" s="51" t="s">
        <v>3</v>
      </c>
      <c r="F32" s="51"/>
      <c r="G32" s="51"/>
      <c r="H32" s="7"/>
      <c r="I32" s="7"/>
      <c r="J32" s="7"/>
      <c r="K32" s="2"/>
      <c r="L32" s="2"/>
      <c r="M32" s="2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s="8" customFormat="1" ht="15.75" customHeight="1" x14ac:dyDescent="0.25">
      <c r="A33" s="6"/>
      <c r="B33" s="54" t="str">
        <f>D29</f>
        <v>Long Island</v>
      </c>
      <c r="C33" s="55"/>
      <c r="D33" s="2"/>
      <c r="E33" s="51" t="str">
        <f>D29</f>
        <v>Long Island</v>
      </c>
      <c r="F33" s="2"/>
      <c r="G33" s="7"/>
      <c r="H33" s="7"/>
      <c r="I33" s="7"/>
      <c r="J33" s="7"/>
      <c r="K33" s="2"/>
      <c r="L33" s="2"/>
      <c r="M33" s="2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customFormat="1" ht="9" customHeight="1" thickBo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customFormat="1" ht="20.25" customHeight="1" thickBot="1" x14ac:dyDescent="0.3">
      <c r="A35" s="1"/>
      <c r="B35" s="26" t="s">
        <v>4</v>
      </c>
      <c r="C35" s="27" t="s">
        <v>5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customFormat="1" ht="20.25" customHeight="1" thickBot="1" x14ac:dyDescent="0.35">
      <c r="A36" s="1"/>
      <c r="B36" s="28" t="s">
        <v>6</v>
      </c>
      <c r="C36" s="56">
        <f>VLOOKUP($D$29,Table2[],2,FALSE)</f>
        <v>13634754.769799491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customFormat="1" ht="20.25" customHeight="1" thickBot="1" x14ac:dyDescent="0.35">
      <c r="A37" s="1"/>
      <c r="B37" s="28" t="s">
        <v>7</v>
      </c>
      <c r="C37" s="56">
        <f>VLOOKUP($D$29,Table2[],3,FALSE)</f>
        <v>8948040.6430654749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customFormat="1" ht="20.25" customHeight="1" thickBot="1" x14ac:dyDescent="0.35">
      <c r="A38" s="1"/>
      <c r="B38" s="28" t="s">
        <v>8</v>
      </c>
      <c r="C38" s="56">
        <f>VLOOKUP($D$29,Table2[],4,FALSE)</f>
        <v>8948040.6430654749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customFormat="1" ht="20.25" customHeight="1" thickBot="1" x14ac:dyDescent="0.35">
      <c r="A39" s="1"/>
      <c r="B39" s="28" t="s">
        <v>9</v>
      </c>
      <c r="C39" s="56">
        <f>VLOOKUP($D$29,Table2[],5,FALSE)</f>
        <v>11218151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customFormat="1" ht="20.25" customHeight="1" thickBot="1" x14ac:dyDescent="0.35">
      <c r="A40" s="1"/>
      <c r="B40" s="28" t="s">
        <v>74</v>
      </c>
      <c r="C40" s="56">
        <f>VLOOKUP($D$29,Table2[],6,FALSE)</f>
        <v>1357403.11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customFormat="1" ht="20.25" customHeight="1" thickBot="1" x14ac:dyDescent="0.35">
      <c r="A41" s="1"/>
      <c r="B41" s="28" t="s">
        <v>10</v>
      </c>
      <c r="C41" s="56">
        <f>VLOOKUP($D$29,Table2[],7,FALSE)</f>
        <v>0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customFormat="1" ht="20.25" customHeight="1" thickBot="1" x14ac:dyDescent="0.35">
      <c r="A42" s="1"/>
      <c r="B42" s="28" t="s">
        <v>11</v>
      </c>
      <c r="C42" s="56">
        <f>VLOOKUP($D$29,Table2[],8,FALSE)</f>
        <v>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customFormat="1" ht="20.25" customHeight="1" thickBot="1" x14ac:dyDescent="0.35">
      <c r="A43" s="1"/>
      <c r="B43" s="30" t="s">
        <v>12</v>
      </c>
      <c r="C43" s="56">
        <f>VLOOKUP($D$29,Table2[],9,FALSE)</f>
        <v>844999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customFormat="1" ht="20.25" customHeight="1" thickTop="1" thickBot="1" x14ac:dyDescent="0.3">
      <c r="A44" s="1"/>
      <c r="B44" s="32" t="s">
        <v>13</v>
      </c>
      <c r="C44" s="57">
        <f>VLOOKUP($D$29,Table2[],10,FALSE)</f>
        <v>36003348.522864968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customFormat="1" ht="20.25" customHeight="1" thickTop="1" thickBot="1" x14ac:dyDescent="0.35">
      <c r="A45" s="1"/>
      <c r="B45" s="34" t="s">
        <v>14</v>
      </c>
      <c r="C45" s="58">
        <f>VLOOKUP($D$29,Table2[],11,FALSE)</f>
        <v>2832882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customFormat="1" ht="20.25" customHeight="1" thickBot="1" x14ac:dyDescent="0.35">
      <c r="A46" s="1"/>
      <c r="B46" s="36" t="s">
        <v>15</v>
      </c>
      <c r="C46" s="56">
        <f>VLOOKUP($D$29,Table2[],12,FALSE)</f>
        <v>12.709088667605981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customFormat="1" ht="20.25" customHeight="1" x14ac:dyDescent="0.3">
      <c r="A47" s="2"/>
      <c r="B47" s="59" t="s">
        <v>16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14" ht="27" customHeight="1" thickBot="1" x14ac:dyDescent="0.3">
      <c r="A49" s="5"/>
      <c r="B49" s="60"/>
      <c r="C49" s="61"/>
      <c r="D49" s="61"/>
      <c r="E49" s="61"/>
      <c r="F49" s="62"/>
    </row>
    <row r="50" spans="1:14" s="8" customFormat="1" ht="45.75" customHeight="1" thickBot="1" x14ac:dyDescent="0.3">
      <c r="A50" s="64"/>
      <c r="B50" s="157" t="s">
        <v>352</v>
      </c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13"/>
    </row>
    <row r="51" spans="1:14" s="67" customFormat="1" ht="54" customHeight="1" x14ac:dyDescent="0.3">
      <c r="A51" s="65"/>
      <c r="B51" s="66" t="s">
        <v>20</v>
      </c>
      <c r="C51" s="66" t="s">
        <v>6</v>
      </c>
      <c r="D51" s="66" t="s">
        <v>7</v>
      </c>
      <c r="E51" s="66" t="s">
        <v>8</v>
      </c>
      <c r="F51" s="66" t="s">
        <v>56</v>
      </c>
      <c r="G51" s="66" t="s">
        <v>74</v>
      </c>
      <c r="H51" s="66" t="s">
        <v>10</v>
      </c>
      <c r="I51" s="66" t="s">
        <v>11</v>
      </c>
      <c r="J51" s="66" t="s">
        <v>12</v>
      </c>
      <c r="K51" s="66" t="s">
        <v>21</v>
      </c>
      <c r="L51" s="66" t="s">
        <v>14</v>
      </c>
      <c r="M51" s="66" t="s">
        <v>15</v>
      </c>
    </row>
    <row r="52" spans="1:14" s="67" customFormat="1" ht="20.25" customHeight="1" x14ac:dyDescent="0.3">
      <c r="A52" s="65"/>
      <c r="B52" s="142" t="s">
        <v>96</v>
      </c>
      <c r="C52" s="138">
        <f>'Region Roll Up'!D15</f>
        <v>13634754.769799491</v>
      </c>
      <c r="D52" s="138">
        <f>'Region Roll Up'!D21</f>
        <v>8948040.6430654749</v>
      </c>
      <c r="E52" s="138">
        <f>'Region Roll Up'!D29</f>
        <v>8948040.6430654749</v>
      </c>
      <c r="F52" s="139">
        <f>'Region Roll Up'!D52</f>
        <v>11218151</v>
      </c>
      <c r="G52" s="139">
        <f>'Region Roll Up'!D66</f>
        <v>1357403.11</v>
      </c>
      <c r="H52" s="138">
        <f>'Region Roll Up'!D41</f>
        <v>0</v>
      </c>
      <c r="I52" s="138">
        <f>'Region Roll Up'!D71</f>
        <v>0</v>
      </c>
      <c r="J52" s="140">
        <f>'Region Roll Up'!D37</f>
        <v>844999</v>
      </c>
      <c r="K52" s="143">
        <f>SUM(Table2[[#This Row],[Residential]:[Energy Supply]])-Table2[[#This Row],[Industrial]]</f>
        <v>36003348.522864968</v>
      </c>
      <c r="L52" s="138">
        <f>IF(VLOOKUP('FIND YOUR GHG INVENTORY DATA'!B52,'2010 Census Population'!B:E,4,FALSE)="1",SUMIFS('2010 Census Population'!F:F,'2010 Census Population'!B:B,'FIND YOUR GHG INVENTORY DATA'!B52),VLOOKUP('FIND YOUR GHG INVENTORY DATA'!B52,'2010 Census Population'!B:F,5,FALSE))</f>
        <v>2832882</v>
      </c>
      <c r="M52" s="140">
        <f>K52/L52</f>
        <v>12.709088667605981</v>
      </c>
    </row>
    <row r="53" spans="1:14" s="109" customFormat="1" x14ac:dyDescent="0.25">
      <c r="A53" s="107" t="s">
        <v>22</v>
      </c>
      <c r="B53" s="108" t="s">
        <v>79</v>
      </c>
      <c r="C53" s="138">
        <f>'Suffolk Roll Up'!D15</f>
        <v>7191056.0531084342</v>
      </c>
      <c r="D53" s="138">
        <f>'Suffolk Roll Up'!D21</f>
        <v>4657478.8171761557</v>
      </c>
      <c r="E53" s="138">
        <f>'Suffolk Roll Up'!D29</f>
        <v>4657478.8171761557</v>
      </c>
      <c r="F53" s="139">
        <f>'Suffolk Roll Up'!D52</f>
        <v>5773726</v>
      </c>
      <c r="G53" s="139">
        <f>'Suffolk Roll Up'!D66</f>
        <v>689710.83000000007</v>
      </c>
      <c r="H53" s="138">
        <f>'Suffolk Roll Up'!D41</f>
        <v>0</v>
      </c>
      <c r="I53" s="138">
        <f>'Suffolk Roll Up'!D71</f>
        <v>0</v>
      </c>
      <c r="J53" s="140">
        <f>'Suffolk Roll Up'!D37</f>
        <v>465844.6</v>
      </c>
      <c r="K53" s="143">
        <f>SUM(Table2[[#This Row],[Residential]:[Energy Supply]])-Table2[[#This Row],[Industrial]]</f>
        <v>18777816.300284594</v>
      </c>
      <c r="L53" s="138">
        <f>IF(VLOOKUP('FIND YOUR GHG INVENTORY DATA'!B53,'2010 Census Population'!B:E,4,FALSE)="1",SUMIFS('2010 Census Population'!F:F,'2010 Census Population'!B:B,'FIND YOUR GHG INVENTORY DATA'!B53),VLOOKUP('FIND YOUR GHG INVENTORY DATA'!B53,'2010 Census Population'!B:F,5,FALSE))</f>
        <v>1493350</v>
      </c>
      <c r="M53" s="106">
        <f t="shared" ref="M53" si="0">K53/L53</f>
        <v>12.574290220165798</v>
      </c>
    </row>
    <row r="54" spans="1:14" x14ac:dyDescent="0.25">
      <c r="A54" s="68"/>
      <c r="B54" s="69" t="s">
        <v>81</v>
      </c>
      <c r="C54" s="138">
        <f>'Babylon Roll Up'!D15</f>
        <v>915326</v>
      </c>
      <c r="D54" s="138">
        <f>'Babylon Roll Up'!D21</f>
        <v>695467</v>
      </c>
      <c r="E54" s="138">
        <f>'Babylon Roll Up'!D29</f>
        <v>695467</v>
      </c>
      <c r="F54" s="145">
        <f>'Babylon Roll Up'!D52</f>
        <v>578502</v>
      </c>
      <c r="G54" s="138">
        <f>'Babylon Roll Up'!D66</f>
        <v>162100</v>
      </c>
      <c r="H54" s="138">
        <f>'Babylon Roll Up'!D41</f>
        <v>0</v>
      </c>
      <c r="I54" s="138">
        <f>'Babylon Roll Up'!D77</f>
        <v>0</v>
      </c>
      <c r="J54" s="138">
        <f>'Babylon Roll Up'!D37</f>
        <v>60871</v>
      </c>
      <c r="K54" s="141">
        <f>SUM(Table2[[#This Row],[Residential]:[Energy Supply]])-Table2[[#This Row],[Industrial]]</f>
        <v>2412266</v>
      </c>
      <c r="L54" s="138">
        <f>IF(VLOOKUP('FIND YOUR GHG INVENTORY DATA'!B54,'2010 Census Population'!B:E,4,FALSE)="1",SUMIFS('2010 Census Population'!F:F,'2010 Census Population'!B:B,'FIND YOUR GHG INVENTORY DATA'!B54),VLOOKUP('FIND YOUR GHG INVENTORY DATA'!B54,'2010 Census Population'!B:F,5,FALSE))</f>
        <v>213603</v>
      </c>
      <c r="M54" s="105">
        <f t="shared" ref="M54:M63" si="1">K54/L54</f>
        <v>11.293221537150696</v>
      </c>
    </row>
    <row r="55" spans="1:14" x14ac:dyDescent="0.25">
      <c r="A55" s="68"/>
      <c r="B55" s="69" t="s">
        <v>82</v>
      </c>
      <c r="C55" s="138">
        <f>'Brookhaven Roll Up'!D15</f>
        <v>2182901</v>
      </c>
      <c r="D55" s="138">
        <f>'Brookhaven Roll Up'!D21</f>
        <v>1075849</v>
      </c>
      <c r="E55" s="138">
        <f>'Brookhaven Roll Up'!D29</f>
        <v>1075849</v>
      </c>
      <c r="F55" s="104">
        <f>'Brookhaven Roll Up'!D52</f>
        <v>1752379</v>
      </c>
      <c r="G55" s="104">
        <f>'Brookhaven Roll Up'!D66</f>
        <v>82764</v>
      </c>
      <c r="H55" s="103">
        <f>'Brookhaven Roll Up'!D41</f>
        <v>0</v>
      </c>
      <c r="I55" s="103">
        <f>'Brookhaven Roll Up'!D77</f>
        <v>0</v>
      </c>
      <c r="J55" s="105">
        <f>'Brookhaven Roll Up'!D37</f>
        <v>123322</v>
      </c>
      <c r="K55" s="141">
        <f>SUM(Table2[[#This Row],[Residential]:[Energy Supply]])-Table2[[#This Row],[Industrial]]</f>
        <v>5217215</v>
      </c>
      <c r="L55" s="138">
        <f>IF(VLOOKUP('FIND YOUR GHG INVENTORY DATA'!B55,'2010 Census Population'!B:E,4,FALSE)="1",SUMIFS('2010 Census Population'!F:F,'2010 Census Population'!B:B,'FIND YOUR GHG INVENTORY DATA'!B55),VLOOKUP('FIND YOUR GHG INVENTORY DATA'!B55,'2010 Census Population'!B:F,5,FALSE))</f>
        <v>486040</v>
      </c>
      <c r="M55" s="105">
        <f t="shared" si="1"/>
        <v>10.73412682083779</v>
      </c>
    </row>
    <row r="56" spans="1:14" x14ac:dyDescent="0.25">
      <c r="A56" s="68"/>
      <c r="B56" s="69" t="s">
        <v>83</v>
      </c>
      <c r="C56" s="138">
        <f>'East Hampton Roll Up'!D15</f>
        <v>201497</v>
      </c>
      <c r="D56" s="138">
        <f>'East Hampton Roll Up'!D21</f>
        <v>68984</v>
      </c>
      <c r="E56" s="138">
        <f>'East Hampton Roll Up'!D29</f>
        <v>68984</v>
      </c>
      <c r="F56" s="104">
        <f>'East Hampton Roll Up'!D52</f>
        <v>80928</v>
      </c>
      <c r="G56" s="104">
        <f>'East Hampton Roll Up'!D66</f>
        <v>23409</v>
      </c>
      <c r="H56" s="103">
        <f>'East Hampton Roll Up'!D41</f>
        <v>0</v>
      </c>
      <c r="I56" s="103">
        <f>'East Hampton Roll Up'!D77</f>
        <v>0</v>
      </c>
      <c r="J56" s="105">
        <f>'East Hampton Roll Up'!D37</f>
        <v>13333</v>
      </c>
      <c r="K56" s="141">
        <f>SUM(Table2[[#This Row],[Residential]:[Energy Supply]])-Table2[[#This Row],[Industrial]]</f>
        <v>388151</v>
      </c>
      <c r="L56" s="138">
        <f>IF(VLOOKUP('FIND YOUR GHG INVENTORY DATA'!B56,'2010 Census Population'!B:E,4,FALSE)="1",SUMIFS('2010 Census Population'!F:F,'2010 Census Population'!B:B,'FIND YOUR GHG INVENTORY DATA'!B56),VLOOKUP('FIND YOUR GHG INVENTORY DATA'!B56,'2010 Census Population'!B:F,5,FALSE))</f>
        <v>21457</v>
      </c>
      <c r="M56" s="105">
        <f t="shared" si="1"/>
        <v>18.08971431234562</v>
      </c>
    </row>
    <row r="57" spans="1:14" x14ac:dyDescent="0.25">
      <c r="A57" s="68"/>
      <c r="B57" s="69" t="s">
        <v>84</v>
      </c>
      <c r="C57" s="138">
        <f>'Huntington Roll Up'!D15</f>
        <v>1121546</v>
      </c>
      <c r="D57" s="138">
        <f>'Huntington Roll Up'!D21</f>
        <v>764497</v>
      </c>
      <c r="E57" s="138">
        <f>'Huntington Roll Up'!D29</f>
        <v>764497</v>
      </c>
      <c r="F57" s="104">
        <f>'Huntington Roll Up'!D52</f>
        <v>850074</v>
      </c>
      <c r="G57" s="104">
        <f>'Huntington Roll Up'!D66</f>
        <v>44026</v>
      </c>
      <c r="H57" s="103">
        <f>'Huntington Roll Up'!D41</f>
        <v>0</v>
      </c>
      <c r="I57" s="103">
        <f>'Huntington Roll Up'!D77</f>
        <v>0</v>
      </c>
      <c r="J57" s="105">
        <f>'Huntington Roll Up'!D37</f>
        <v>73328</v>
      </c>
      <c r="K57" s="141">
        <f>SUM(Table2[[#This Row],[Residential]:[Energy Supply]])-Table2[[#This Row],[Industrial]]</f>
        <v>2853471</v>
      </c>
      <c r="L57" s="138">
        <f>IF(VLOOKUP('FIND YOUR GHG INVENTORY DATA'!B57,'2010 Census Population'!B:E,4,FALSE)="1",SUMIFS('2010 Census Population'!F:F,'2010 Census Population'!B:B,'FIND YOUR GHG INVENTORY DATA'!B57),VLOOKUP('FIND YOUR GHG INVENTORY DATA'!B57,'2010 Census Population'!B:F,5,FALSE))</f>
        <v>203264</v>
      </c>
      <c r="M57" s="105">
        <f t="shared" si="1"/>
        <v>14.038250747795971</v>
      </c>
    </row>
    <row r="58" spans="1:14" x14ac:dyDescent="0.25">
      <c r="A58" s="68"/>
      <c r="B58" s="69" t="s">
        <v>85</v>
      </c>
      <c r="C58" s="138">
        <f>'Islip Roll Up'!D15</f>
        <v>1365036</v>
      </c>
      <c r="D58" s="138">
        <f>'Islip Roll Up'!D21</f>
        <v>1124800</v>
      </c>
      <c r="E58" s="138">
        <f>'Islip Roll Up'!D29</f>
        <v>1124800</v>
      </c>
      <c r="F58" s="111">
        <f>'Islip Roll Up'!D52</f>
        <v>1517719</v>
      </c>
      <c r="G58" s="111">
        <f>'Islip Roll Up'!D66</f>
        <v>69779</v>
      </c>
      <c r="H58" s="110">
        <f>'Islip Roll Up'!D41</f>
        <v>0</v>
      </c>
      <c r="I58" s="110">
        <f>'Islip Roll Up'!D77</f>
        <v>0</v>
      </c>
      <c r="J58" s="112">
        <f>'Islip Roll Up'!D37</f>
        <v>95577</v>
      </c>
      <c r="K58" s="141">
        <f>SUM(Table2[[#This Row],[Residential]:[Energy Supply]])-Table2[[#This Row],[Industrial]]</f>
        <v>4172911</v>
      </c>
      <c r="L58" s="138">
        <f>IF(VLOOKUP('FIND YOUR GHG INVENTORY DATA'!B58,'2010 Census Population'!B:E,4,FALSE)="1",SUMIFS('2010 Census Population'!F:F,'2010 Census Population'!B:B,'FIND YOUR GHG INVENTORY DATA'!B58),VLOOKUP('FIND YOUR GHG INVENTORY DATA'!B58,'2010 Census Population'!B:F,5,FALSE))</f>
        <v>335543</v>
      </c>
      <c r="M58" s="112">
        <f t="shared" si="1"/>
        <v>12.43629281492983</v>
      </c>
    </row>
    <row r="59" spans="1:14" x14ac:dyDescent="0.25">
      <c r="A59" s="68"/>
      <c r="B59" s="69" t="s">
        <v>86</v>
      </c>
      <c r="C59" s="138" t="e">
        <f>'[1]Riverhead Roll Up'!D15</f>
        <v>#REF!</v>
      </c>
      <c r="D59" s="138" t="e">
        <f>'[2]Riverhead  Roll Up'!D21</f>
        <v>#REF!</v>
      </c>
      <c r="E59" s="138" t="e">
        <f>'[2]Riverhead  Roll Up'!D29</f>
        <v>#REF!</v>
      </c>
      <c r="F59" s="111" t="e">
        <f>'[2]Riverhead  Roll Up'!D52</f>
        <v>#REF!</v>
      </c>
      <c r="G59" s="111" t="e">
        <f>'[2]Riverhead  Roll Up'!D66</f>
        <v>#REF!</v>
      </c>
      <c r="H59" s="110" t="e">
        <f>'[2]Riverhead  Roll Up'!D41</f>
        <v>#REF!</v>
      </c>
      <c r="I59" s="110" t="e">
        <f>'[2]Riverhead  Roll Up'!D77</f>
        <v>#REF!</v>
      </c>
      <c r="J59" s="112" t="e">
        <f>'[2]Riverhead  Roll Up'!D37</f>
        <v>#REF!</v>
      </c>
      <c r="K59" s="141" t="e">
        <f>SUM(Table2[[#This Row],[Residential]:[Energy Supply]])-Table2[[#This Row],[Industrial]]</f>
        <v>#REF!</v>
      </c>
      <c r="L59" s="138">
        <f>IF(VLOOKUP('FIND YOUR GHG INVENTORY DATA'!B59,'2010 Census Population'!B:E,4,FALSE)="1",SUMIFS('2010 Census Population'!F:F,'2010 Census Population'!B:B,'FIND YOUR GHG INVENTORY DATA'!B59),VLOOKUP('FIND YOUR GHG INVENTORY DATA'!B59,'2010 Census Population'!B:F,5,FALSE))</f>
        <v>33506</v>
      </c>
      <c r="M59" s="112" t="e">
        <f t="shared" si="1"/>
        <v>#REF!</v>
      </c>
    </row>
    <row r="60" spans="1:14" x14ac:dyDescent="0.25">
      <c r="A60" s="68"/>
      <c r="B60" s="69" t="s">
        <v>87</v>
      </c>
      <c r="C60" s="138" t="e">
        <f>'[3]Shelter Island Roll Up'!D15</f>
        <v>#REF!</v>
      </c>
      <c r="D60" s="138" t="e">
        <f>'[3]Shelter Island Roll Up'!D21</f>
        <v>#REF!</v>
      </c>
      <c r="E60" s="138" t="e">
        <f>'[3]Shelter Island Roll Up'!D29</f>
        <v>#REF!</v>
      </c>
      <c r="F60" s="111" t="e">
        <f>'[3]Shelter Island Roll Up'!D52</f>
        <v>#REF!</v>
      </c>
      <c r="G60" s="111" t="e">
        <f>'[3]Shelter Island Roll Up'!D66</f>
        <v>#REF!</v>
      </c>
      <c r="H60" s="110" t="e">
        <f>'[3]Shelter Island Roll Up'!D41</f>
        <v>#REF!</v>
      </c>
      <c r="I60" s="110" t="e">
        <f>'[3]Shelter Island Roll Up'!D77</f>
        <v>#REF!</v>
      </c>
      <c r="J60" s="112" t="e">
        <f>'[3]Shelter Island Roll Up'!D37</f>
        <v>#REF!</v>
      </c>
      <c r="K60" s="141" t="e">
        <f>SUM(Table2[[#This Row],[Residential]:[Energy Supply]])-Table2[[#This Row],[Industrial]]</f>
        <v>#REF!</v>
      </c>
      <c r="L60" s="138">
        <f>IF(VLOOKUP('FIND YOUR GHG INVENTORY DATA'!B60,'2010 Census Population'!B:E,4,FALSE)="1",SUMIFS('2010 Census Population'!F:F,'2010 Census Population'!B:B,'FIND YOUR GHG INVENTORY DATA'!B60),VLOOKUP('FIND YOUR GHG INVENTORY DATA'!B60,'2010 Census Population'!B:F,5,FALSE))</f>
        <v>2392</v>
      </c>
      <c r="M60" s="112" t="e">
        <f t="shared" si="1"/>
        <v>#REF!</v>
      </c>
    </row>
    <row r="61" spans="1:14" x14ac:dyDescent="0.25">
      <c r="A61" s="68"/>
      <c r="B61" s="69" t="s">
        <v>88</v>
      </c>
      <c r="C61" s="138">
        <f>'Smithtown Roll Up'!D15</f>
        <v>611830</v>
      </c>
      <c r="D61" s="138">
        <f>'Smithtown Roll Up'!D21</f>
        <v>522066</v>
      </c>
      <c r="E61" s="138">
        <f>'Smithtown Roll Up'!D29</f>
        <v>522066</v>
      </c>
      <c r="F61" s="71">
        <f>'Smithtown Roll Up'!D52</f>
        <v>525024</v>
      </c>
      <c r="G61" s="71">
        <f>'Smithtown Roll Up'!D66</f>
        <v>43060</v>
      </c>
      <c r="H61" s="70">
        <f>'Smithtown Roll Up'!D41</f>
        <v>0</v>
      </c>
      <c r="I61" s="70">
        <f>'Smithtown Roll Up'!D77</f>
        <v>0</v>
      </c>
      <c r="J61" s="70">
        <f>'Smithtown Roll Up'!D37</f>
        <v>47856</v>
      </c>
      <c r="K61" s="141">
        <f>SUM(Table2[[#This Row],[Residential]:[Energy Supply]])-Table2[[#This Row],[Industrial]]</f>
        <v>1749836</v>
      </c>
      <c r="L61" s="138">
        <f>IF(VLOOKUP('FIND YOUR GHG INVENTORY DATA'!B61,'2010 Census Population'!B:E,4,FALSE)="1",SUMIFS('2010 Census Population'!F:F,'2010 Census Population'!B:B,'FIND YOUR GHG INVENTORY DATA'!B61),VLOOKUP('FIND YOUR GHG INVENTORY DATA'!B61,'2010 Census Population'!B:F,5,FALSE))</f>
        <v>117801</v>
      </c>
      <c r="M61" s="72">
        <f t="shared" si="1"/>
        <v>14.854169319445505</v>
      </c>
    </row>
    <row r="62" spans="1:14" x14ac:dyDescent="0.25">
      <c r="A62" s="68"/>
      <c r="B62" s="69" t="s">
        <v>89</v>
      </c>
      <c r="C62" s="138">
        <f>'Southampton Roll Up'!D15</f>
        <v>472425</v>
      </c>
      <c r="D62" s="138">
        <f>'Southampton Roll Up'!D21</f>
        <v>195431</v>
      </c>
      <c r="E62" s="138">
        <f>'Southampton Roll Up'!D29</f>
        <v>195431</v>
      </c>
      <c r="F62" s="111">
        <f>'Southampton Roll Up'!D52</f>
        <v>298375</v>
      </c>
      <c r="G62" s="111">
        <f>'Southampton Roll Up'!D66</f>
        <v>15429</v>
      </c>
      <c r="H62" s="110">
        <f>'Southampton Roll Up'!D41</f>
        <v>0</v>
      </c>
      <c r="I62" s="110">
        <f>'Babylon Roll Up'!D77</f>
        <v>0</v>
      </c>
      <c r="J62" s="112">
        <f>'Southampton Roll Up'!D37</f>
        <v>29839</v>
      </c>
      <c r="K62" s="141">
        <f>SUM(Table2[[#This Row],[Residential]:[Energy Supply]])-Table2[[#This Row],[Industrial]]</f>
        <v>1011499</v>
      </c>
      <c r="L62" s="138">
        <f>IF(VLOOKUP('FIND YOUR GHG INVENTORY DATA'!B62,'2010 Census Population'!B:E,4,FALSE)="1",SUMIFS('2010 Census Population'!F:F,'2010 Census Population'!B:B,'FIND YOUR GHG INVENTORY DATA'!B62),VLOOKUP('FIND YOUR GHG INVENTORY DATA'!B62,'2010 Census Population'!B:F,5,FALSE))</f>
        <v>56790</v>
      </c>
      <c r="M62" s="112">
        <f t="shared" si="1"/>
        <v>17.811216763514704</v>
      </c>
    </row>
    <row r="63" spans="1:14" x14ac:dyDescent="0.25">
      <c r="A63" s="68"/>
      <c r="B63" s="69" t="s">
        <v>90</v>
      </c>
      <c r="C63" s="138" t="e">
        <f>'[4]Southold Roll Up'!D15</f>
        <v>#REF!</v>
      </c>
      <c r="D63" s="138" t="e">
        <f>'[4]Southold Roll Up'!D21</f>
        <v>#REF!</v>
      </c>
      <c r="E63" s="138" t="e">
        <f>'[4]Southold Roll Up'!D29</f>
        <v>#REF!</v>
      </c>
      <c r="F63" s="111" t="e">
        <f>'[4]Southold Roll Up'!D52</f>
        <v>#REF!</v>
      </c>
      <c r="G63" s="111" t="e">
        <f>'[4]Southold Roll Up'!D66</f>
        <v>#REF!</v>
      </c>
      <c r="H63" s="110" t="e">
        <f>'[4]Southold Roll Up'!D41</f>
        <v>#REF!</v>
      </c>
      <c r="I63" s="110" t="e">
        <f>'[4]Southold Roll Up'!D77</f>
        <v>#REF!</v>
      </c>
      <c r="J63" s="112" t="e">
        <f>'[4]Southold Roll Up'!D37</f>
        <v>#REF!</v>
      </c>
      <c r="K63" s="141" t="e">
        <f>SUM(Table2[[#This Row],[Residential]:[Energy Supply]])-Table2[[#This Row],[Industrial]]</f>
        <v>#REF!</v>
      </c>
      <c r="L63" s="138">
        <f>IF(VLOOKUP('FIND YOUR GHG INVENTORY DATA'!B63,'2010 Census Population'!B:E,4,FALSE)="1",SUMIFS('2010 Census Population'!F:F,'2010 Census Population'!B:B,'FIND YOUR GHG INVENTORY DATA'!B63),VLOOKUP('FIND YOUR GHG INVENTORY DATA'!B63,'2010 Census Population'!B:F,5,FALSE))</f>
        <v>21968</v>
      </c>
      <c r="M63" s="112" t="e">
        <f t="shared" si="1"/>
        <v>#REF!</v>
      </c>
    </row>
    <row r="64" spans="1:14" x14ac:dyDescent="0.25">
      <c r="A64" s="68" t="s">
        <v>22</v>
      </c>
      <c r="B64" s="108" t="s">
        <v>80</v>
      </c>
      <c r="C64" s="70">
        <f>'Nassau Roll Up'!D15</f>
        <v>6443697.7203339897</v>
      </c>
      <c r="D64" s="70">
        <f>'Nassau Roll Up'!D21</f>
        <v>4289016.4653757345</v>
      </c>
      <c r="E64" s="70">
        <f>'Nassau Roll Up'!D29</f>
        <v>4289016.4653757345</v>
      </c>
      <c r="F64" s="70">
        <f>'Nassau Roll Up'!D52</f>
        <v>5321941</v>
      </c>
      <c r="G64" s="70">
        <f>'Nassau Roll Up'!D66</f>
        <v>667694</v>
      </c>
      <c r="H64" s="70">
        <f>'Nassau Roll Up'!D41</f>
        <v>0</v>
      </c>
      <c r="I64" s="70">
        <f>'Nassau Roll Up'!D71</f>
        <v>0</v>
      </c>
      <c r="J64" s="70">
        <f>'Nassau Roll Up'!D37</f>
        <v>379154.2</v>
      </c>
      <c r="K64" s="143">
        <f>SUM(Table2[[#This Row],[Residential]:[Energy Supply]])-Table2[[#This Row],[Industrial]]</f>
        <v>17101503.385709725</v>
      </c>
      <c r="L64" s="138">
        <f>IF(VLOOKUP('FIND YOUR GHG INVENTORY DATA'!B64,'2010 Census Population'!B:E,4,FALSE)="1",SUMIFS('2010 Census Population'!F:F,'2010 Census Population'!B:B,'FIND YOUR GHG INVENTORY DATA'!B64),VLOOKUP('FIND YOUR GHG INVENTORY DATA'!B64,'2010 Census Population'!B:F,5,FALSE))</f>
        <v>1339532</v>
      </c>
      <c r="M64" s="72">
        <f t="shared" ref="M64:M69" si="2">K64/L64</f>
        <v>12.766774803222114</v>
      </c>
    </row>
    <row r="65" spans="1:13" x14ac:dyDescent="0.25">
      <c r="A65" s="68"/>
      <c r="B65" s="69" t="s">
        <v>91</v>
      </c>
      <c r="C65" s="110" t="e">
        <f>'[5]Hempstead Roll Up'!D15</f>
        <v>#REF!</v>
      </c>
      <c r="D65" s="115" t="e">
        <f>'[5]Hempstead Roll Up'!D21</f>
        <v>#REF!</v>
      </c>
      <c r="E65" s="115" t="e">
        <f>'[5]Hempstead Roll Up'!D29</f>
        <v>#REF!</v>
      </c>
      <c r="F65" s="116" t="e">
        <f>'[5]Hempstead Roll Up'!D52</f>
        <v>#REF!</v>
      </c>
      <c r="G65" s="116" t="e">
        <f>'[5]Hempstead Roll Up'!D66</f>
        <v>#REF!</v>
      </c>
      <c r="H65" s="116" t="e">
        <f>'[5]Hempstead Roll Up'!D41</f>
        <v>#REF!</v>
      </c>
      <c r="I65" s="116" t="e">
        <f>'[5]Hempstead Roll Up'!D71</f>
        <v>#REF!</v>
      </c>
      <c r="J65" s="114" t="e">
        <f>'[5]Hempstead Roll Up'!D37</f>
        <v>#REF!</v>
      </c>
      <c r="K65" s="141" t="e">
        <f>SUM(Table2[[#This Row],[Residential]:[Energy Supply]])-Table2[[#This Row],[Industrial]]</f>
        <v>#REF!</v>
      </c>
      <c r="L65" s="138">
        <f>IF(VLOOKUP('FIND YOUR GHG INVENTORY DATA'!B65,'2010 Census Population'!B:E,4,FALSE)="1",SUMIFS('2010 Census Population'!F:F,'2010 Census Population'!B:B,'FIND YOUR GHG INVENTORY DATA'!B65),VLOOKUP('FIND YOUR GHG INVENTORY DATA'!B65,'2010 Census Population'!B:F,5,FALSE))</f>
        <v>759757</v>
      </c>
      <c r="M65" s="112" t="e">
        <f t="shared" si="2"/>
        <v>#REF!</v>
      </c>
    </row>
    <row r="66" spans="1:13" x14ac:dyDescent="0.25">
      <c r="A66" s="68"/>
      <c r="B66" s="69" t="s">
        <v>92</v>
      </c>
      <c r="C66" s="110">
        <f>'North Hempstead Roll Up'!D15</f>
        <v>1194725</v>
      </c>
      <c r="D66" s="115">
        <f>'North Hempstead Roll Up'!D21</f>
        <v>1074790</v>
      </c>
      <c r="E66" s="115">
        <f>'North Hempstead Roll Up'!D29</f>
        <v>1074790</v>
      </c>
      <c r="F66" s="116">
        <f>'North Hempstead Roll Up'!D52</f>
        <v>1413704</v>
      </c>
      <c r="G66" s="144">
        <f>'North Hempstead Roll Up'!D66</f>
        <v>221205</v>
      </c>
      <c r="H66" s="116">
        <f>'North Hempstead Roll Up'!D41</f>
        <v>0</v>
      </c>
      <c r="I66" s="116">
        <f>'North Hempstead Roll Up'!D71</f>
        <v>0</v>
      </c>
      <c r="J66" s="114">
        <f>'North Hempstead Roll Up'!D37</f>
        <v>85791</v>
      </c>
      <c r="K66" s="141">
        <f>SUM(Table2[[#This Row],[Residential]:[Energy Supply]])-Table2[[#This Row],[Industrial]]</f>
        <v>3990215</v>
      </c>
      <c r="L66" s="138">
        <f>IF(VLOOKUP('FIND YOUR GHG INVENTORY DATA'!B66,'2010 Census Population'!B:E,4,FALSE)="1",SUMIFS('2010 Census Population'!F:F,'2010 Census Population'!B:B,'FIND YOUR GHG INVENTORY DATA'!B66),VLOOKUP('FIND YOUR GHG INVENTORY DATA'!B66,'2010 Census Population'!B:F,5,FALSE))</f>
        <v>226322</v>
      </c>
      <c r="M66" s="112">
        <f t="shared" si="2"/>
        <v>17.630698738964838</v>
      </c>
    </row>
    <row r="67" spans="1:13" x14ac:dyDescent="0.25">
      <c r="A67" s="68"/>
      <c r="B67" s="69" t="s">
        <v>93</v>
      </c>
      <c r="C67" s="110" t="e">
        <f>'[6]Oyster Bay Roll Up'!D15</f>
        <v>#REF!</v>
      </c>
      <c r="D67" s="115" t="e">
        <f>'[6]Oyster Bay Roll Up'!D21</f>
        <v>#REF!</v>
      </c>
      <c r="E67" s="115" t="e">
        <f>'[6]Oyster Bay Roll Up'!D29</f>
        <v>#REF!</v>
      </c>
      <c r="F67" s="116" t="e">
        <f>'[6]Oyster Bay Roll Up'!D52</f>
        <v>#REF!</v>
      </c>
      <c r="G67" s="116" t="e">
        <f>'[6]Oyster Bay Roll Up'!D66</f>
        <v>#REF!</v>
      </c>
      <c r="H67" s="116" t="e">
        <f>'[6]Oyster Bay Roll Up'!D41</f>
        <v>#REF!</v>
      </c>
      <c r="I67" s="116" t="e">
        <f>'[6]Oyster Bay Roll Up'!D71</f>
        <v>#REF!</v>
      </c>
      <c r="J67" s="114" t="e">
        <f>'[6]Oyster Bay Roll Up'!D37</f>
        <v>#REF!</v>
      </c>
      <c r="K67" s="141" t="e">
        <f>SUM(Table2[[#This Row],[Residential]:[Energy Supply]])-Table2[[#This Row],[Industrial]]</f>
        <v>#REF!</v>
      </c>
      <c r="L67" s="138">
        <f>IF(VLOOKUP('FIND YOUR GHG INVENTORY DATA'!B67,'2010 Census Population'!B:E,4,FALSE)="1",SUMIFS('2010 Census Population'!F:F,'2010 Census Population'!B:B,'FIND YOUR GHG INVENTORY DATA'!B67),VLOOKUP('FIND YOUR GHG INVENTORY DATA'!B67,'2010 Census Population'!B:F,5,FALSE))</f>
        <v>293214</v>
      </c>
      <c r="M67" s="112" t="e">
        <f t="shared" si="2"/>
        <v>#REF!</v>
      </c>
    </row>
    <row r="68" spans="1:13" x14ac:dyDescent="0.25">
      <c r="A68" s="68"/>
      <c r="B68" s="69" t="s">
        <v>94</v>
      </c>
      <c r="C68" s="110" t="e">
        <f>'[7]Glen Cove Roll Up'!D15</f>
        <v>#REF!</v>
      </c>
      <c r="D68" s="115" t="e">
        <f>'[7]Glen Cove Roll Up'!D21</f>
        <v>#REF!</v>
      </c>
      <c r="E68" s="115" t="e">
        <f>'[7]Glen Cove Roll Up'!D29</f>
        <v>#REF!</v>
      </c>
      <c r="F68" s="116" t="e">
        <f>'[7]Glen Cove Roll Up'!D52</f>
        <v>#REF!</v>
      </c>
      <c r="G68" s="116" t="e">
        <f>'[7]Glen Cove Roll Up'!D66</f>
        <v>#REF!</v>
      </c>
      <c r="H68" s="116" t="e">
        <f>'[7]Glen Cove Roll Up'!D41</f>
        <v>#REF!</v>
      </c>
      <c r="I68" s="116" t="e">
        <f>'[7]Glen Cove Roll Up'!D71</f>
        <v>#REF!</v>
      </c>
      <c r="J68" s="114" t="e">
        <f>'[7]Glen Cove Roll Up'!D37</f>
        <v>#REF!</v>
      </c>
      <c r="K68" s="141" t="e">
        <f>SUM(Table2[[#This Row],[Residential]:[Energy Supply]])-Table2[[#This Row],[Industrial]]</f>
        <v>#REF!</v>
      </c>
      <c r="L68" s="138">
        <f>IF(VLOOKUP('FIND YOUR GHG INVENTORY DATA'!B68,'2010 Census Population'!B:E,4,FALSE)="1",SUMIFS('2010 Census Population'!F:F,'2010 Census Population'!B:B,'FIND YOUR GHG INVENTORY DATA'!B68),VLOOKUP('FIND YOUR GHG INVENTORY DATA'!B68,'2010 Census Population'!B:F,5,FALSE))</f>
        <v>26964</v>
      </c>
      <c r="M68" s="112" t="e">
        <f t="shared" si="2"/>
        <v>#REF!</v>
      </c>
    </row>
    <row r="69" spans="1:13" x14ac:dyDescent="0.25">
      <c r="A69" s="68"/>
      <c r="B69" s="69" t="s">
        <v>95</v>
      </c>
      <c r="C69" s="110" t="e">
        <f>'[8]Long Beach Roll Up'!D15</f>
        <v>#REF!</v>
      </c>
      <c r="D69" s="115" t="e">
        <f>'[8]Long Beach Roll Up'!D21</f>
        <v>#REF!</v>
      </c>
      <c r="E69" s="115" t="e">
        <f>'[8]Long Beach Roll Up'!D29</f>
        <v>#REF!</v>
      </c>
      <c r="F69" s="116" t="e">
        <f>'[8]Long Beach Roll Up'!D52</f>
        <v>#REF!</v>
      </c>
      <c r="G69" s="116" t="e">
        <f>'[8]Long Beach Roll Up'!D66</f>
        <v>#REF!</v>
      </c>
      <c r="H69" s="116" t="e">
        <f>'[8]Long Beach Roll Up'!D41</f>
        <v>#REF!</v>
      </c>
      <c r="I69" s="116" t="e">
        <f>'[8]Long Beach Roll Up'!D71</f>
        <v>#REF!</v>
      </c>
      <c r="J69" s="114" t="e">
        <f>'[8]Long Beach Roll Up'!D37</f>
        <v>#REF!</v>
      </c>
      <c r="K69" s="141" t="e">
        <f>SUM(Table2[[#This Row],[Residential]:[Energy Supply]])-Table2[[#This Row],[Industrial]]</f>
        <v>#REF!</v>
      </c>
      <c r="L69" s="138">
        <f>IF(VLOOKUP('FIND YOUR GHG INVENTORY DATA'!B69,'2010 Census Population'!B:E,4,FALSE)="1",SUMIFS('2010 Census Population'!F:F,'2010 Census Population'!B:B,'FIND YOUR GHG INVENTORY DATA'!B69),VLOOKUP('FIND YOUR GHG INVENTORY DATA'!B69,'2010 Census Population'!B:F,5,FALSE))</f>
        <v>33275</v>
      </c>
      <c r="M69" s="112" t="e">
        <f t="shared" si="2"/>
        <v>#REF!</v>
      </c>
    </row>
    <row r="73" spans="1:13" x14ac:dyDescent="0.25">
      <c r="B73" s="118"/>
    </row>
  </sheetData>
  <mergeCells count="6">
    <mergeCell ref="B50:M50"/>
    <mergeCell ref="I2:M2"/>
    <mergeCell ref="I3:M3"/>
    <mergeCell ref="D6:G6"/>
    <mergeCell ref="B12:C12"/>
    <mergeCell ref="D29:G29"/>
  </mergeCells>
  <dataValidations count="1">
    <dataValidation allowBlank="1" showInputMessage="1" showErrorMessage="1" prompt="What is the name of your local government? " sqref="D6:G6 D29:G29"/>
  </dataValidations>
  <pageMargins left="0.7" right="0.7" top="0.75" bottom="0.75" header="0.3" footer="0.3"/>
  <pageSetup orientation="portrait" horizontalDpi="90" verticalDpi="90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79"/>
  <sheetViews>
    <sheetView topLeftCell="C1" workbookViewId="0">
      <selection activeCell="D8" sqref="D8"/>
    </sheetView>
  </sheetViews>
  <sheetFormatPr defaultRowHeight="15" x14ac:dyDescent="0.25"/>
  <cols>
    <col min="2" max="2" width="22.5703125" customWidth="1"/>
    <col min="3" max="3" width="39.42578125" customWidth="1"/>
    <col min="4" max="4" width="14" bestFit="1" customWidth="1"/>
    <col min="5" max="5" width="1.5703125" customWidth="1"/>
    <col min="6" max="8" width="13.42578125" bestFit="1" customWidth="1"/>
    <col min="9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7" t="s">
        <v>35</v>
      </c>
      <c r="C6" s="78" t="s">
        <v>124</v>
      </c>
    </row>
    <row r="8" spans="2:11" ht="15.75" thickBot="1" x14ac:dyDescent="0.3">
      <c r="B8" s="79" t="s">
        <v>36</v>
      </c>
    </row>
    <row r="9" spans="2:11" ht="16.5" thickTop="1" thickBot="1" x14ac:dyDescent="0.3">
      <c r="B9" s="78"/>
      <c r="C9" t="s">
        <v>37</v>
      </c>
    </row>
    <row r="10" spans="2:11" ht="15.75" thickTop="1" x14ac:dyDescent="0.25">
      <c r="B10" s="80"/>
      <c r="C10" t="s">
        <v>38</v>
      </c>
    </row>
    <row r="11" spans="2:11" x14ac:dyDescent="0.25">
      <c r="B11" s="81"/>
    </row>
    <row r="12" spans="2:11" ht="15.75" thickBot="1" x14ac:dyDescent="0.3">
      <c r="B12" s="81"/>
    </row>
    <row r="13" spans="2:11" ht="15.75" thickBot="1" x14ac:dyDescent="0.3">
      <c r="B13" s="167" t="s">
        <v>73</v>
      </c>
      <c r="C13" s="168"/>
      <c r="D13" s="168"/>
      <c r="E13" s="168"/>
      <c r="F13" s="168"/>
      <c r="G13" s="168"/>
      <c r="H13" s="168"/>
      <c r="I13" s="168"/>
      <c r="J13" s="168"/>
      <c r="K13" s="169"/>
    </row>
    <row r="14" spans="2:11" x14ac:dyDescent="0.25">
      <c r="B14" s="82"/>
      <c r="C14" s="83"/>
      <c r="D14" s="84" t="s">
        <v>97</v>
      </c>
      <c r="E14" s="119"/>
      <c r="F14" s="85" t="s">
        <v>98</v>
      </c>
      <c r="G14" s="85" t="s">
        <v>99</v>
      </c>
      <c r="H14" s="85" t="s">
        <v>100</v>
      </c>
      <c r="I14" s="85" t="s">
        <v>101</v>
      </c>
      <c r="J14" s="85" t="s">
        <v>102</v>
      </c>
      <c r="K14" s="120" t="s">
        <v>103</v>
      </c>
    </row>
    <row r="15" spans="2:11" ht="15.75" thickBot="1" x14ac:dyDescent="0.3">
      <c r="B15" s="86" t="s">
        <v>39</v>
      </c>
      <c r="C15" s="87" t="s">
        <v>40</v>
      </c>
      <c r="D15">
        <f>SUM(D16:D20)</f>
        <v>201497</v>
      </c>
      <c r="E15" s="121"/>
      <c r="F15" s="88"/>
      <c r="G15" s="88"/>
      <c r="H15" s="88"/>
      <c r="I15" s="88"/>
      <c r="J15" s="89"/>
      <c r="K15" s="122"/>
    </row>
    <row r="16" spans="2:11" ht="16.5" thickTop="1" thickBot="1" x14ac:dyDescent="0.3">
      <c r="B16" s="90"/>
      <c r="C16" s="91" t="s">
        <v>41</v>
      </c>
      <c r="D16" s="123">
        <v>133445</v>
      </c>
      <c r="E16" s="89"/>
      <c r="F16" s="78">
        <v>132867</v>
      </c>
      <c r="G16" s="78">
        <v>200</v>
      </c>
      <c r="H16" s="78">
        <v>378</v>
      </c>
      <c r="I16" s="89"/>
      <c r="J16" s="89"/>
      <c r="K16" s="122"/>
    </row>
    <row r="17" spans="2:14" ht="16.5" thickTop="1" thickBot="1" x14ac:dyDescent="0.3">
      <c r="B17" s="90"/>
      <c r="C17" s="91" t="s">
        <v>42</v>
      </c>
      <c r="D17" s="123">
        <v>21192</v>
      </c>
      <c r="E17" s="89">
        <v>207068</v>
      </c>
      <c r="F17" s="78">
        <v>21149</v>
      </c>
      <c r="G17" s="78">
        <v>33</v>
      </c>
      <c r="H17" s="78">
        <v>10</v>
      </c>
      <c r="I17" s="89"/>
      <c r="J17" s="89"/>
      <c r="K17" s="122"/>
    </row>
    <row r="18" spans="2:14" ht="16.5" thickTop="1" thickBot="1" x14ac:dyDescent="0.3">
      <c r="B18" s="90"/>
      <c r="C18" s="91" t="s">
        <v>43</v>
      </c>
      <c r="D18" s="123" t="s">
        <v>104</v>
      </c>
      <c r="E18" s="89"/>
      <c r="F18" s="123" t="s">
        <v>104</v>
      </c>
      <c r="G18" s="123" t="s">
        <v>104</v>
      </c>
      <c r="H18" s="123" t="s">
        <v>104</v>
      </c>
      <c r="I18" s="89"/>
      <c r="J18" s="89"/>
      <c r="K18" s="122"/>
    </row>
    <row r="19" spans="2:14" ht="16.5" thickTop="1" thickBot="1" x14ac:dyDescent="0.3">
      <c r="B19" s="90"/>
      <c r="C19" s="91" t="s">
        <v>69</v>
      </c>
      <c r="D19" s="123">
        <v>46860</v>
      </c>
      <c r="E19" s="89"/>
      <c r="F19" s="123" t="s">
        <v>104</v>
      </c>
      <c r="G19" s="123" t="s">
        <v>104</v>
      </c>
      <c r="H19" s="123" t="s">
        <v>104</v>
      </c>
      <c r="I19" s="89"/>
      <c r="J19" s="89"/>
      <c r="K19" s="122"/>
    </row>
    <row r="20" spans="2:14" ht="16.5" thickTop="1" thickBot="1" x14ac:dyDescent="0.3">
      <c r="B20" s="90"/>
      <c r="C20" s="91" t="s">
        <v>44</v>
      </c>
      <c r="D20" s="123" t="s">
        <v>104</v>
      </c>
      <c r="E20" s="89"/>
      <c r="F20" s="123" t="s">
        <v>104</v>
      </c>
      <c r="G20" s="123" t="s">
        <v>104</v>
      </c>
      <c r="H20" s="123" t="s">
        <v>104</v>
      </c>
      <c r="I20" s="89"/>
      <c r="J20" s="89"/>
      <c r="K20" s="122"/>
    </row>
    <row r="21" spans="2:14" ht="16.5" thickTop="1" thickBot="1" x14ac:dyDescent="0.3">
      <c r="B21" s="90"/>
      <c r="C21" s="87" t="s">
        <v>46</v>
      </c>
      <c r="D21">
        <f>SUM(D22:D28)</f>
        <v>68984</v>
      </c>
      <c r="E21" s="89"/>
      <c r="F21" s="88"/>
      <c r="G21" s="88"/>
      <c r="H21" s="88"/>
      <c r="I21" s="89"/>
      <c r="J21" s="89"/>
      <c r="K21" s="122"/>
    </row>
    <row r="22" spans="2:14" ht="16.5" thickTop="1" thickBot="1" x14ac:dyDescent="0.3">
      <c r="B22" s="90"/>
      <c r="C22" s="91" t="s">
        <v>41</v>
      </c>
      <c r="D22" s="123">
        <v>56479</v>
      </c>
      <c r="E22" s="89"/>
      <c r="F22" s="78">
        <v>56234</v>
      </c>
      <c r="G22" s="78">
        <v>85</v>
      </c>
      <c r="H22" s="78">
        <v>160</v>
      </c>
      <c r="I22" s="89"/>
      <c r="J22" s="89"/>
      <c r="K22" s="122"/>
    </row>
    <row r="23" spans="2:14" ht="16.5" thickTop="1" thickBot="1" x14ac:dyDescent="0.3">
      <c r="B23" s="90"/>
      <c r="C23" s="91" t="s">
        <v>42</v>
      </c>
      <c r="D23" s="123">
        <v>6893</v>
      </c>
      <c r="E23" s="89"/>
      <c r="F23" s="124">
        <v>6879</v>
      </c>
      <c r="G23" s="124">
        <v>11</v>
      </c>
      <c r="H23" s="124">
        <v>3</v>
      </c>
      <c r="I23" s="89"/>
      <c r="J23" s="89"/>
      <c r="K23" s="122"/>
    </row>
    <row r="24" spans="2:14" ht="16.5" thickTop="1" thickBot="1" x14ac:dyDescent="0.3">
      <c r="B24" s="90"/>
      <c r="C24" s="91" t="s">
        <v>43</v>
      </c>
      <c r="D24" s="123" t="s">
        <v>104</v>
      </c>
      <c r="E24" s="89"/>
      <c r="F24" s="123" t="s">
        <v>104</v>
      </c>
      <c r="G24" s="123" t="s">
        <v>104</v>
      </c>
      <c r="H24" s="123" t="s">
        <v>104</v>
      </c>
      <c r="I24" s="89"/>
      <c r="J24" s="89"/>
      <c r="K24" s="122"/>
    </row>
    <row r="25" spans="2:14" ht="16.5" thickTop="1" thickBot="1" x14ac:dyDescent="0.3">
      <c r="B25" s="90"/>
      <c r="C25" s="91" t="s">
        <v>69</v>
      </c>
      <c r="D25" s="123">
        <v>1271</v>
      </c>
      <c r="E25" s="89"/>
      <c r="F25" s="123" t="s">
        <v>104</v>
      </c>
      <c r="G25" s="123" t="s">
        <v>104</v>
      </c>
      <c r="H25" s="123" t="s">
        <v>104</v>
      </c>
      <c r="I25" s="89"/>
      <c r="J25" s="89"/>
      <c r="K25" s="122"/>
      <c r="N25" s="81"/>
    </row>
    <row r="26" spans="2:14" ht="16.5" thickTop="1" thickBot="1" x14ac:dyDescent="0.3">
      <c r="B26" s="90"/>
      <c r="C26" s="91" t="s">
        <v>70</v>
      </c>
      <c r="D26" s="123">
        <v>4341</v>
      </c>
      <c r="E26" s="89"/>
      <c r="F26" s="123" t="s">
        <v>104</v>
      </c>
      <c r="G26" s="123" t="s">
        <v>104</v>
      </c>
      <c r="H26" s="123" t="s">
        <v>104</v>
      </c>
      <c r="I26" s="89"/>
      <c r="J26" s="89"/>
      <c r="K26" s="122"/>
      <c r="N26" s="81"/>
    </row>
    <row r="27" spans="2:14" ht="16.5" thickTop="1" thickBot="1" x14ac:dyDescent="0.3">
      <c r="B27" s="90"/>
      <c r="C27" s="91" t="s">
        <v>45</v>
      </c>
      <c r="D27" s="123" t="s">
        <v>104</v>
      </c>
      <c r="E27" s="89"/>
      <c r="F27" s="123" t="s">
        <v>104</v>
      </c>
      <c r="G27" s="123" t="s">
        <v>104</v>
      </c>
      <c r="H27" s="123" t="s">
        <v>104</v>
      </c>
      <c r="I27" s="89"/>
      <c r="J27" s="89"/>
      <c r="K27" s="122"/>
      <c r="N27" s="81"/>
    </row>
    <row r="28" spans="2:14" ht="16.5" thickTop="1" thickBot="1" x14ac:dyDescent="0.3">
      <c r="B28" s="90"/>
      <c r="C28" s="91" t="s">
        <v>44</v>
      </c>
      <c r="D28" s="123" t="s">
        <v>104</v>
      </c>
      <c r="E28" s="89"/>
      <c r="F28" s="123" t="s">
        <v>104</v>
      </c>
      <c r="G28" s="123" t="s">
        <v>104</v>
      </c>
      <c r="H28" s="123" t="s">
        <v>104</v>
      </c>
      <c r="I28" s="89"/>
      <c r="J28" s="89"/>
      <c r="K28" s="122"/>
      <c r="N28" s="81"/>
    </row>
    <row r="29" spans="2:14" ht="16.5" thickTop="1" thickBot="1" x14ac:dyDescent="0.3">
      <c r="B29" s="90"/>
      <c r="C29" s="87" t="s">
        <v>47</v>
      </c>
      <c r="D29">
        <f>SUM(D30:D36)</f>
        <v>68984</v>
      </c>
      <c r="E29" s="89"/>
      <c r="F29" s="88"/>
      <c r="G29" s="88"/>
      <c r="H29" s="88"/>
      <c r="I29" s="88"/>
      <c r="J29" s="89"/>
      <c r="K29" s="122"/>
      <c r="N29" s="81"/>
    </row>
    <row r="30" spans="2:14" ht="16.5" thickTop="1" thickBot="1" x14ac:dyDescent="0.3">
      <c r="B30" s="90"/>
      <c r="C30" s="91" t="s">
        <v>41</v>
      </c>
      <c r="D30" s="123">
        <v>56479</v>
      </c>
      <c r="E30" s="89"/>
      <c r="F30" s="78">
        <v>56234</v>
      </c>
      <c r="G30" s="78">
        <v>85</v>
      </c>
      <c r="H30" s="78">
        <v>160</v>
      </c>
      <c r="I30" s="89"/>
      <c r="J30" s="89"/>
      <c r="K30" s="122"/>
      <c r="N30" s="81"/>
    </row>
    <row r="31" spans="2:14" ht="16.5" thickTop="1" thickBot="1" x14ac:dyDescent="0.3">
      <c r="B31" s="90"/>
      <c r="C31" s="91" t="s">
        <v>42</v>
      </c>
      <c r="D31" s="123">
        <v>6893</v>
      </c>
      <c r="E31" s="89"/>
      <c r="F31" s="124">
        <v>6879</v>
      </c>
      <c r="G31" s="124">
        <v>11</v>
      </c>
      <c r="H31" s="124">
        <v>3</v>
      </c>
      <c r="I31" s="89"/>
      <c r="J31" s="89"/>
      <c r="K31" s="122"/>
    </row>
    <row r="32" spans="2:14" ht="16.5" thickTop="1" thickBot="1" x14ac:dyDescent="0.3">
      <c r="B32" s="90"/>
      <c r="C32" s="91" t="s">
        <v>43</v>
      </c>
      <c r="D32" s="123" t="s">
        <v>104</v>
      </c>
      <c r="E32" s="89"/>
      <c r="F32" s="123" t="s">
        <v>104</v>
      </c>
      <c r="G32" s="123" t="s">
        <v>104</v>
      </c>
      <c r="H32" s="123" t="s">
        <v>104</v>
      </c>
      <c r="I32" s="89"/>
      <c r="J32" s="89"/>
      <c r="K32" s="122"/>
    </row>
    <row r="33" spans="2:11" ht="16.5" thickTop="1" thickBot="1" x14ac:dyDescent="0.3">
      <c r="B33" s="90"/>
      <c r="C33" s="91" t="s">
        <v>69</v>
      </c>
      <c r="D33" s="123">
        <v>1271</v>
      </c>
      <c r="E33" s="89"/>
      <c r="F33" s="123" t="s">
        <v>104</v>
      </c>
      <c r="G33" s="123" t="s">
        <v>104</v>
      </c>
      <c r="H33" s="123" t="s">
        <v>104</v>
      </c>
      <c r="I33" s="89"/>
      <c r="J33" s="89"/>
      <c r="K33" s="122"/>
    </row>
    <row r="34" spans="2:11" ht="16.5" thickTop="1" thickBot="1" x14ac:dyDescent="0.3">
      <c r="B34" s="90"/>
      <c r="C34" s="91" t="s">
        <v>70</v>
      </c>
      <c r="D34" s="123">
        <v>4341</v>
      </c>
      <c r="E34" s="89"/>
      <c r="F34" s="123" t="s">
        <v>104</v>
      </c>
      <c r="G34" s="123" t="s">
        <v>104</v>
      </c>
      <c r="H34" s="123" t="s">
        <v>104</v>
      </c>
      <c r="I34" s="89"/>
      <c r="J34" s="89"/>
      <c r="K34" s="122"/>
    </row>
    <row r="35" spans="2:11" ht="16.5" thickTop="1" thickBot="1" x14ac:dyDescent="0.3">
      <c r="B35" s="90"/>
      <c r="C35" s="91" t="s">
        <v>45</v>
      </c>
      <c r="D35" s="123" t="s">
        <v>104</v>
      </c>
      <c r="E35" s="89"/>
      <c r="F35" s="123" t="s">
        <v>104</v>
      </c>
      <c r="G35" s="123" t="s">
        <v>104</v>
      </c>
      <c r="H35" s="123" t="s">
        <v>104</v>
      </c>
      <c r="I35" s="89"/>
      <c r="J35" s="89"/>
      <c r="K35" s="122"/>
    </row>
    <row r="36" spans="2:11" ht="16.5" thickTop="1" thickBot="1" x14ac:dyDescent="0.3">
      <c r="B36" s="90"/>
      <c r="C36" s="91" t="s">
        <v>44</v>
      </c>
      <c r="D36" s="123" t="s">
        <v>104</v>
      </c>
      <c r="E36" s="89"/>
      <c r="F36" s="89"/>
      <c r="G36" s="123" t="s">
        <v>104</v>
      </c>
      <c r="H36" s="123" t="s">
        <v>104</v>
      </c>
      <c r="I36" s="89"/>
      <c r="J36" s="89"/>
      <c r="K36" s="122"/>
    </row>
    <row r="37" spans="2:11" ht="16.5" thickTop="1" thickBot="1" x14ac:dyDescent="0.3">
      <c r="B37" s="90"/>
      <c r="C37" s="87" t="s">
        <v>49</v>
      </c>
      <c r="D37">
        <f>SUM(D38:D40)</f>
        <v>13333</v>
      </c>
      <c r="E37" s="89"/>
      <c r="F37" s="89"/>
      <c r="G37" s="89"/>
      <c r="H37" s="89"/>
      <c r="I37" s="89"/>
      <c r="J37" s="89"/>
      <c r="K37" s="122"/>
    </row>
    <row r="38" spans="2:11" ht="16.5" thickTop="1" thickBot="1" x14ac:dyDescent="0.3">
      <c r="B38" s="90"/>
      <c r="C38" s="91" t="s">
        <v>50</v>
      </c>
      <c r="D38" s="123">
        <v>13332</v>
      </c>
      <c r="E38" s="89"/>
      <c r="F38" s="123" t="s">
        <v>104</v>
      </c>
      <c r="G38" s="123" t="s">
        <v>104</v>
      </c>
      <c r="H38" s="123" t="s">
        <v>104</v>
      </c>
      <c r="I38" s="89"/>
      <c r="J38" s="89"/>
      <c r="K38" s="122"/>
    </row>
    <row r="39" spans="2:11" ht="16.5" thickTop="1" thickBot="1" x14ac:dyDescent="0.3">
      <c r="B39" s="90"/>
      <c r="C39" s="91" t="s">
        <v>51</v>
      </c>
      <c r="D39" s="123">
        <v>1</v>
      </c>
      <c r="E39" s="89"/>
      <c r="F39" s="89"/>
      <c r="G39" s="123">
        <v>1</v>
      </c>
      <c r="H39" s="89"/>
      <c r="I39" s="89"/>
      <c r="J39" s="89"/>
      <c r="K39" s="122"/>
    </row>
    <row r="40" spans="2:11" ht="16.5" thickTop="1" thickBot="1" x14ac:dyDescent="0.3">
      <c r="B40" s="90"/>
      <c r="C40" s="91" t="s">
        <v>52</v>
      </c>
      <c r="D40" s="123" t="s">
        <v>104</v>
      </c>
      <c r="E40" s="89"/>
      <c r="F40" s="89"/>
      <c r="G40" s="89"/>
      <c r="H40" s="89"/>
      <c r="I40" s="89"/>
      <c r="J40" s="89"/>
      <c r="K40" s="123" t="s">
        <v>104</v>
      </c>
    </row>
    <row r="41" spans="2:11" ht="16.5" thickTop="1" thickBot="1" x14ac:dyDescent="0.3">
      <c r="B41" s="90"/>
      <c r="C41" s="87" t="s">
        <v>10</v>
      </c>
      <c r="D41">
        <f>SUM(D42:D51)</f>
        <v>0</v>
      </c>
      <c r="E41" s="89"/>
      <c r="F41" s="89"/>
      <c r="G41" s="89"/>
      <c r="H41" s="89"/>
      <c r="I41" s="89"/>
      <c r="J41" s="89"/>
      <c r="K41" s="122"/>
    </row>
    <row r="42" spans="2:11" ht="16.5" thickTop="1" thickBot="1" x14ac:dyDescent="0.3">
      <c r="B42" s="90"/>
      <c r="C42" s="91" t="s">
        <v>53</v>
      </c>
      <c r="D42" s="123" t="s">
        <v>104</v>
      </c>
      <c r="E42" s="89"/>
      <c r="F42" s="123" t="s">
        <v>104</v>
      </c>
      <c r="G42" s="123" t="s">
        <v>104</v>
      </c>
      <c r="H42" s="89"/>
      <c r="I42" s="89"/>
      <c r="J42" s="89"/>
      <c r="K42" s="122"/>
    </row>
    <row r="43" spans="2:11" ht="16.5" thickTop="1" thickBot="1" x14ac:dyDescent="0.3">
      <c r="B43" s="90"/>
      <c r="C43" s="91" t="s">
        <v>105</v>
      </c>
      <c r="D43" s="123" t="s">
        <v>104</v>
      </c>
      <c r="E43" s="89"/>
      <c r="F43" s="123" t="s">
        <v>104</v>
      </c>
      <c r="G43" s="123" t="s">
        <v>104</v>
      </c>
      <c r="H43" s="89"/>
      <c r="I43" s="89"/>
      <c r="J43" s="89"/>
      <c r="K43" s="122"/>
    </row>
    <row r="44" spans="2:11" ht="16.5" thickTop="1" thickBot="1" x14ac:dyDescent="0.3">
      <c r="B44" s="90"/>
      <c r="C44" s="91" t="s">
        <v>106</v>
      </c>
      <c r="D44" s="123" t="s">
        <v>104</v>
      </c>
      <c r="E44" s="89"/>
      <c r="F44" s="123" t="s">
        <v>104</v>
      </c>
      <c r="G44" s="89"/>
      <c r="H44" s="89"/>
      <c r="I44" s="123" t="s">
        <v>104</v>
      </c>
      <c r="J44" s="89"/>
      <c r="K44" s="122"/>
    </row>
    <row r="45" spans="2:11" ht="16.5" thickTop="1" thickBot="1" x14ac:dyDescent="0.3">
      <c r="B45" s="90"/>
      <c r="C45" s="93" t="s">
        <v>71</v>
      </c>
      <c r="D45" s="123" t="s">
        <v>104</v>
      </c>
      <c r="E45" s="89"/>
      <c r="F45" s="123" t="s">
        <v>104</v>
      </c>
      <c r="G45" s="123" t="s">
        <v>104</v>
      </c>
      <c r="H45" s="89"/>
      <c r="I45" s="89"/>
      <c r="J45" s="89"/>
      <c r="K45" s="122"/>
    </row>
    <row r="46" spans="2:11" ht="16.5" thickTop="1" thickBot="1" x14ac:dyDescent="0.3">
      <c r="B46" s="90"/>
      <c r="C46" s="93" t="s">
        <v>107</v>
      </c>
      <c r="D46" s="123" t="s">
        <v>104</v>
      </c>
      <c r="E46" s="89"/>
      <c r="F46" s="123" t="s">
        <v>104</v>
      </c>
      <c r="G46" s="123" t="s">
        <v>104</v>
      </c>
      <c r="H46" s="89"/>
      <c r="I46" s="89"/>
      <c r="J46" s="89"/>
      <c r="K46" s="122"/>
    </row>
    <row r="47" spans="2:11" ht="16.5" thickTop="1" thickBot="1" x14ac:dyDescent="0.3">
      <c r="B47" s="90"/>
      <c r="C47" s="93" t="s">
        <v>108</v>
      </c>
      <c r="D47" s="123" t="s">
        <v>104</v>
      </c>
      <c r="E47" s="89"/>
      <c r="F47" s="123" t="s">
        <v>104</v>
      </c>
      <c r="G47" s="123" t="s">
        <v>104</v>
      </c>
      <c r="H47" s="89"/>
      <c r="I47" s="89"/>
      <c r="J47" s="89"/>
      <c r="K47" s="122"/>
    </row>
    <row r="48" spans="2:11" ht="16.5" thickTop="1" thickBot="1" x14ac:dyDescent="0.3">
      <c r="B48" s="90"/>
      <c r="C48" s="91" t="s">
        <v>109</v>
      </c>
      <c r="D48" s="123" t="s">
        <v>104</v>
      </c>
      <c r="E48" s="89"/>
      <c r="F48" s="89"/>
      <c r="G48" s="89"/>
      <c r="H48" s="89"/>
      <c r="I48" s="123" t="s">
        <v>104</v>
      </c>
      <c r="J48" s="123" t="s">
        <v>104</v>
      </c>
      <c r="K48" s="123" t="s">
        <v>104</v>
      </c>
    </row>
    <row r="49" spans="2:11" ht="16.5" thickTop="1" thickBot="1" x14ac:dyDescent="0.3">
      <c r="B49" s="90"/>
      <c r="C49" s="91" t="s">
        <v>110</v>
      </c>
      <c r="D49" s="123" t="s">
        <v>104</v>
      </c>
      <c r="E49" s="89"/>
      <c r="F49" s="123" t="s">
        <v>104</v>
      </c>
      <c r="G49" s="123" t="s">
        <v>104</v>
      </c>
      <c r="H49" s="89"/>
      <c r="I49" s="89"/>
      <c r="J49" s="89"/>
      <c r="K49" s="122"/>
    </row>
    <row r="50" spans="2:11" ht="16.5" thickTop="1" thickBot="1" x14ac:dyDescent="0.3">
      <c r="B50" s="90"/>
      <c r="C50" s="87" t="s">
        <v>54</v>
      </c>
      <c r="D50" s="92"/>
      <c r="E50" s="89"/>
      <c r="F50" s="89"/>
      <c r="G50" s="89"/>
      <c r="H50" s="89"/>
      <c r="I50" s="89"/>
      <c r="J50" s="89"/>
      <c r="K50" s="122"/>
    </row>
    <row r="51" spans="2:11" ht="16.5" thickTop="1" thickBot="1" x14ac:dyDescent="0.3">
      <c r="B51" s="90"/>
      <c r="C51" s="91" t="s">
        <v>55</v>
      </c>
      <c r="D51" s="123" t="s">
        <v>104</v>
      </c>
      <c r="E51" s="89"/>
      <c r="F51" s="89"/>
      <c r="G51" s="89"/>
      <c r="H51" s="89"/>
      <c r="I51" s="89"/>
      <c r="J51" s="123" t="s">
        <v>104</v>
      </c>
      <c r="K51" s="122"/>
    </row>
    <row r="52" spans="2:11" ht="16.5" thickTop="1" thickBot="1" x14ac:dyDescent="0.3">
      <c r="B52" s="94" t="s">
        <v>56</v>
      </c>
      <c r="C52" s="95" t="s">
        <v>57</v>
      </c>
      <c r="D52">
        <f>SUM(D53:D65)</f>
        <v>80928</v>
      </c>
      <c r="E52" s="89"/>
      <c r="F52" s="89"/>
      <c r="G52" s="89"/>
      <c r="H52" s="89"/>
      <c r="I52" s="89"/>
      <c r="J52" s="89"/>
      <c r="K52" s="122"/>
    </row>
    <row r="53" spans="2:11" ht="16.5" thickTop="1" thickBot="1" x14ac:dyDescent="0.3">
      <c r="B53" s="96"/>
      <c r="C53" s="97" t="s">
        <v>48</v>
      </c>
      <c r="D53" s="123">
        <v>35446</v>
      </c>
      <c r="E53" s="89"/>
      <c r="F53" s="123">
        <v>34504</v>
      </c>
      <c r="G53" s="123">
        <v>889</v>
      </c>
      <c r="H53" s="123">
        <v>52</v>
      </c>
      <c r="I53" s="89"/>
      <c r="J53" s="89"/>
      <c r="K53" s="122"/>
    </row>
    <row r="54" spans="2:11" ht="16.5" thickTop="1" thickBot="1" x14ac:dyDescent="0.3">
      <c r="B54" s="96"/>
      <c r="C54" s="97" t="s">
        <v>58</v>
      </c>
      <c r="D54" s="123">
        <v>6735</v>
      </c>
      <c r="E54" s="89"/>
      <c r="F54" s="123">
        <v>6729</v>
      </c>
      <c r="G54" s="123">
        <v>6</v>
      </c>
      <c r="H54" s="123">
        <v>0</v>
      </c>
      <c r="I54" s="89"/>
      <c r="J54" s="89"/>
      <c r="K54" s="122"/>
    </row>
    <row r="55" spans="2:11" ht="16.5" thickTop="1" thickBot="1" x14ac:dyDescent="0.3">
      <c r="B55" s="96"/>
      <c r="C55" s="97" t="s">
        <v>59</v>
      </c>
      <c r="D55" s="78" t="s">
        <v>104</v>
      </c>
      <c r="E55" s="89"/>
      <c r="F55" s="89"/>
      <c r="G55" s="123" t="s">
        <v>104</v>
      </c>
      <c r="H55" s="123" t="s">
        <v>104</v>
      </c>
      <c r="I55" s="89"/>
      <c r="J55" s="89"/>
      <c r="K55" s="122"/>
    </row>
    <row r="56" spans="2:11" ht="16.5" thickTop="1" thickBot="1" x14ac:dyDescent="0.3">
      <c r="B56" s="96"/>
      <c r="C56" s="97" t="s">
        <v>60</v>
      </c>
      <c r="D56" s="78" t="s">
        <v>104</v>
      </c>
      <c r="E56" s="89"/>
      <c r="F56" s="89"/>
      <c r="G56" s="123" t="s">
        <v>104</v>
      </c>
      <c r="H56" s="123" t="s">
        <v>104</v>
      </c>
      <c r="I56" s="89"/>
      <c r="J56" s="89"/>
      <c r="K56" s="122"/>
    </row>
    <row r="57" spans="2:11" ht="16.5" thickTop="1" thickBot="1" x14ac:dyDescent="0.3">
      <c r="B57" s="96"/>
      <c r="C57" s="95" t="s">
        <v>111</v>
      </c>
      <c r="D57" s="92"/>
      <c r="E57" s="89"/>
      <c r="F57" s="89"/>
      <c r="G57" s="89"/>
      <c r="H57" s="89"/>
      <c r="I57" s="89"/>
      <c r="J57" s="89"/>
      <c r="K57" s="122"/>
    </row>
    <row r="58" spans="2:11" ht="16.5" thickTop="1" thickBot="1" x14ac:dyDescent="0.3">
      <c r="B58" s="96"/>
      <c r="C58" s="97" t="s">
        <v>58</v>
      </c>
      <c r="D58" s="123">
        <v>38747</v>
      </c>
      <c r="E58" s="89">
        <v>18858</v>
      </c>
      <c r="F58" s="123">
        <v>38381</v>
      </c>
      <c r="G58" s="123">
        <v>303</v>
      </c>
      <c r="H58" s="123">
        <v>63</v>
      </c>
      <c r="I58" s="89"/>
      <c r="J58" s="89"/>
      <c r="K58" s="122"/>
    </row>
    <row r="59" spans="2:11" ht="16.5" thickTop="1" thickBot="1" x14ac:dyDescent="0.3">
      <c r="B59" s="96"/>
      <c r="C59" s="97" t="s">
        <v>112</v>
      </c>
      <c r="D59" s="78">
        <v>0</v>
      </c>
      <c r="E59" s="89">
        <v>17108</v>
      </c>
      <c r="F59" s="123">
        <v>0</v>
      </c>
      <c r="G59" s="123">
        <v>0</v>
      </c>
      <c r="H59" s="123">
        <v>0</v>
      </c>
      <c r="I59" s="89"/>
      <c r="J59" s="89"/>
      <c r="K59" s="122"/>
    </row>
    <row r="60" spans="2:11" ht="16.5" thickTop="1" thickBot="1" x14ac:dyDescent="0.3">
      <c r="B60" s="96"/>
      <c r="C60" s="95" t="s">
        <v>113</v>
      </c>
      <c r="D60" s="92"/>
      <c r="E60" s="89"/>
      <c r="F60" s="88"/>
      <c r="G60" s="88"/>
      <c r="H60" s="88"/>
      <c r="I60" s="88"/>
      <c r="J60" s="89"/>
      <c r="K60" s="122"/>
    </row>
    <row r="61" spans="2:11" ht="16.5" thickTop="1" thickBot="1" x14ac:dyDescent="0.3">
      <c r="B61" s="96"/>
      <c r="C61" s="97" t="s">
        <v>75</v>
      </c>
      <c r="D61" s="123" t="s">
        <v>104</v>
      </c>
      <c r="E61" s="89"/>
      <c r="F61" s="123" t="s">
        <v>104</v>
      </c>
      <c r="G61" s="123" t="s">
        <v>104</v>
      </c>
      <c r="H61" s="123" t="s">
        <v>104</v>
      </c>
      <c r="I61" s="89"/>
      <c r="J61" s="88"/>
      <c r="K61" s="122"/>
    </row>
    <row r="62" spans="2:11" ht="16.5" thickTop="1" thickBot="1" x14ac:dyDescent="0.3">
      <c r="B62" s="96"/>
      <c r="C62" s="97" t="s">
        <v>114</v>
      </c>
      <c r="D62" s="123" t="s">
        <v>104</v>
      </c>
      <c r="E62" s="89"/>
      <c r="F62" s="123" t="s">
        <v>104</v>
      </c>
      <c r="G62" s="123" t="s">
        <v>104</v>
      </c>
      <c r="H62" s="123" t="s">
        <v>104</v>
      </c>
      <c r="I62" s="89"/>
      <c r="J62" s="88"/>
      <c r="K62" s="122"/>
    </row>
    <row r="63" spans="2:11" ht="16.5" thickTop="1" thickBot="1" x14ac:dyDescent="0.3">
      <c r="B63" s="96"/>
      <c r="C63" s="97" t="s">
        <v>115</v>
      </c>
      <c r="D63" s="78" t="s">
        <v>104</v>
      </c>
      <c r="E63" s="89"/>
      <c r="F63" s="78" t="s">
        <v>104</v>
      </c>
      <c r="G63" s="78" t="s">
        <v>104</v>
      </c>
      <c r="H63" s="78" t="s">
        <v>104</v>
      </c>
      <c r="I63" s="89"/>
      <c r="J63" s="88"/>
      <c r="K63" s="122"/>
    </row>
    <row r="64" spans="2:11" ht="16.5" thickTop="1" thickBot="1" x14ac:dyDescent="0.3">
      <c r="B64" s="96"/>
      <c r="C64" s="95" t="s">
        <v>116</v>
      </c>
      <c r="D64" s="92"/>
      <c r="E64" s="89"/>
      <c r="F64" s="89"/>
      <c r="G64" s="89"/>
      <c r="H64" s="89"/>
      <c r="I64" s="89"/>
      <c r="J64" s="88"/>
      <c r="K64" s="122"/>
    </row>
    <row r="65" spans="2:11" ht="16.5" thickTop="1" thickBot="1" x14ac:dyDescent="0.3">
      <c r="B65" s="96"/>
      <c r="C65" s="97" t="s">
        <v>117</v>
      </c>
      <c r="D65" s="123" t="s">
        <v>104</v>
      </c>
      <c r="E65" s="89"/>
      <c r="F65" s="78" t="s">
        <v>104</v>
      </c>
      <c r="G65" s="78" t="s">
        <v>104</v>
      </c>
      <c r="H65" s="78" t="s">
        <v>104</v>
      </c>
      <c r="I65" s="89"/>
      <c r="J65" s="88"/>
      <c r="K65" s="122"/>
    </row>
    <row r="66" spans="2:11" ht="16.5" thickTop="1" thickBot="1" x14ac:dyDescent="0.3">
      <c r="B66" s="86" t="s">
        <v>61</v>
      </c>
      <c r="C66" s="87" t="s">
        <v>62</v>
      </c>
      <c r="D66" s="102">
        <f>SUM(D67:D70)</f>
        <v>23409</v>
      </c>
      <c r="E66" s="89"/>
      <c r="F66" s="89"/>
      <c r="G66" s="89"/>
      <c r="H66" s="89"/>
      <c r="I66" s="89"/>
      <c r="J66" s="88"/>
      <c r="K66" s="122"/>
    </row>
    <row r="67" spans="2:11" ht="16.5" thickTop="1" thickBot="1" x14ac:dyDescent="0.3">
      <c r="B67" s="90"/>
      <c r="C67" s="91" t="s">
        <v>72</v>
      </c>
      <c r="D67" s="125">
        <v>23409</v>
      </c>
      <c r="E67" s="89"/>
      <c r="F67" s="89"/>
      <c r="G67" s="78">
        <v>23409</v>
      </c>
      <c r="H67" s="88"/>
      <c r="I67" s="88"/>
      <c r="J67" s="88"/>
      <c r="K67" s="122"/>
    </row>
    <row r="68" spans="2:11" ht="16.5" thickTop="1" thickBot="1" x14ac:dyDescent="0.3">
      <c r="B68" s="90"/>
      <c r="C68" s="91" t="s">
        <v>63</v>
      </c>
      <c r="D68" s="126">
        <v>0</v>
      </c>
      <c r="E68" s="89">
        <v>0</v>
      </c>
      <c r="F68" s="78">
        <v>0</v>
      </c>
      <c r="G68" s="78">
        <v>0</v>
      </c>
      <c r="H68" s="78">
        <v>0</v>
      </c>
      <c r="I68" s="89"/>
      <c r="J68" s="88"/>
      <c r="K68" s="122"/>
    </row>
    <row r="69" spans="2:11" ht="16.5" thickTop="1" thickBot="1" x14ac:dyDescent="0.3">
      <c r="B69" s="90"/>
      <c r="C69" s="87" t="s">
        <v>64</v>
      </c>
      <c r="D69" s="92"/>
      <c r="E69" s="89"/>
      <c r="F69" s="89"/>
      <c r="G69" s="89"/>
      <c r="H69" s="89"/>
      <c r="I69" s="89"/>
      <c r="J69" s="88"/>
      <c r="K69" s="127"/>
    </row>
    <row r="70" spans="2:11" ht="16.5" thickTop="1" thickBot="1" x14ac:dyDescent="0.3">
      <c r="B70" s="90"/>
      <c r="C70" s="91" t="s">
        <v>65</v>
      </c>
      <c r="D70" s="126">
        <v>0</v>
      </c>
      <c r="E70" s="89"/>
      <c r="F70" s="89"/>
      <c r="G70" s="78">
        <v>0</v>
      </c>
      <c r="H70" s="89"/>
      <c r="I70" s="89"/>
      <c r="J70" s="88"/>
      <c r="K70" s="122"/>
    </row>
    <row r="71" spans="2:11" ht="16.5" thickTop="1" thickBot="1" x14ac:dyDescent="0.3">
      <c r="B71" s="94" t="s">
        <v>11</v>
      </c>
      <c r="C71" s="98" t="s">
        <v>66</v>
      </c>
      <c r="D71">
        <f>SUM(D72:D76)</f>
        <v>0</v>
      </c>
      <c r="E71" s="89"/>
      <c r="F71" s="89"/>
      <c r="G71" s="89"/>
      <c r="H71" s="89"/>
      <c r="I71" s="89"/>
      <c r="J71" s="89"/>
      <c r="K71" s="122"/>
    </row>
    <row r="72" spans="2:11" ht="16.5" thickTop="1" thickBot="1" x14ac:dyDescent="0.3">
      <c r="B72" s="96"/>
      <c r="C72" s="99" t="s">
        <v>118</v>
      </c>
      <c r="D72" s="78" t="s">
        <v>104</v>
      </c>
      <c r="E72" s="89"/>
      <c r="F72" s="89"/>
      <c r="G72" s="78" t="s">
        <v>104</v>
      </c>
      <c r="H72" s="89"/>
      <c r="I72" s="89"/>
      <c r="J72" s="88"/>
      <c r="K72" s="122"/>
    </row>
    <row r="73" spans="2:11" ht="16.5" thickTop="1" thickBot="1" x14ac:dyDescent="0.3">
      <c r="B73" s="96"/>
      <c r="C73" s="99" t="s">
        <v>119</v>
      </c>
      <c r="D73" s="78" t="s">
        <v>104</v>
      </c>
      <c r="E73" s="89"/>
      <c r="F73" s="89"/>
      <c r="G73" s="78" t="s">
        <v>104</v>
      </c>
      <c r="H73" s="78" t="s">
        <v>104</v>
      </c>
      <c r="I73" s="89"/>
      <c r="J73" s="88"/>
      <c r="K73" s="122"/>
    </row>
    <row r="74" spans="2:11" ht="16.5" thickTop="1" thickBot="1" x14ac:dyDescent="0.3">
      <c r="B74" s="96"/>
      <c r="C74" s="98" t="s">
        <v>67</v>
      </c>
      <c r="D74" s="92"/>
      <c r="E74" s="89"/>
      <c r="F74" s="89"/>
      <c r="G74" s="89"/>
      <c r="H74" s="89"/>
      <c r="I74" s="89"/>
      <c r="J74" s="89"/>
      <c r="K74" s="122"/>
    </row>
    <row r="75" spans="2:11" ht="16.5" thickTop="1" thickBot="1" x14ac:dyDescent="0.3">
      <c r="B75" s="96"/>
      <c r="C75" s="99" t="s">
        <v>120</v>
      </c>
      <c r="D75" s="78" t="s">
        <v>104</v>
      </c>
      <c r="E75" s="89"/>
      <c r="F75" s="89"/>
      <c r="G75" s="89"/>
      <c r="H75" s="78" t="s">
        <v>104</v>
      </c>
      <c r="I75" s="89"/>
      <c r="J75" s="88"/>
      <c r="K75" s="122"/>
    </row>
    <row r="76" spans="2:11" ht="16.5" thickTop="1" thickBot="1" x14ac:dyDescent="0.3">
      <c r="B76" s="128"/>
      <c r="C76" s="129" t="s">
        <v>121</v>
      </c>
      <c r="D76" s="78" t="s">
        <v>104</v>
      </c>
      <c r="E76" s="130"/>
      <c r="F76" s="78" t="s">
        <v>104</v>
      </c>
      <c r="G76" s="78" t="s">
        <v>104</v>
      </c>
      <c r="H76" s="78" t="s">
        <v>104</v>
      </c>
      <c r="I76" s="130"/>
      <c r="J76" s="130"/>
      <c r="K76" s="131"/>
    </row>
    <row r="77" spans="2:11" ht="15.75" thickBot="1" x14ac:dyDescent="0.3"/>
    <row r="78" spans="2:11" ht="15.75" thickBot="1" x14ac:dyDescent="0.3">
      <c r="B78" s="100" t="s">
        <v>68</v>
      </c>
      <c r="C78" s="101"/>
      <c r="D78" s="132">
        <f>SUM(D16,D17,D19,D22,D23,D25,D26,D38,D39,D53,D54,D58,D59,D61,D62,D67,D68,D70,)</f>
        <v>388151</v>
      </c>
      <c r="E78" s="89"/>
      <c r="F78" s="133">
        <f>SUM(F16,F17,F22,F23,F53,F54,F58)</f>
        <v>296743</v>
      </c>
      <c r="G78" s="133">
        <f>SUM(G16,G17,G22,G23,G39,G53,G54,G58, G59, G67,G70,)</f>
        <v>24937</v>
      </c>
      <c r="H78" s="133">
        <f>SUM(H16,H17,H22,H23,H53,H54, H58, H59)</f>
        <v>666</v>
      </c>
      <c r="I78" s="133"/>
      <c r="J78" s="133"/>
      <c r="K78" s="134"/>
    </row>
    <row r="79" spans="2:11" x14ac:dyDescent="0.25">
      <c r="J79" s="135"/>
      <c r="K79" s="135"/>
    </row>
  </sheetData>
  <mergeCells count="1">
    <mergeCell ref="B13:K1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79"/>
  <sheetViews>
    <sheetView topLeftCell="C1" workbookViewId="0">
      <selection activeCell="H9" sqref="H9"/>
    </sheetView>
  </sheetViews>
  <sheetFormatPr defaultRowHeight="15" x14ac:dyDescent="0.25"/>
  <cols>
    <col min="2" max="2" width="22.5703125" customWidth="1"/>
    <col min="3" max="3" width="39.42578125" customWidth="1"/>
    <col min="4" max="4" width="14" bestFit="1" customWidth="1"/>
    <col min="5" max="5" width="1.5703125" customWidth="1"/>
    <col min="6" max="8" width="13.42578125" bestFit="1" customWidth="1"/>
    <col min="9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7" t="s">
        <v>35</v>
      </c>
      <c r="C6" s="78" t="s">
        <v>125</v>
      </c>
    </row>
    <row r="8" spans="2:11" ht="15.75" thickBot="1" x14ac:dyDescent="0.3">
      <c r="B8" s="79" t="s">
        <v>36</v>
      </c>
    </row>
    <row r="9" spans="2:11" ht="16.5" thickTop="1" thickBot="1" x14ac:dyDescent="0.3">
      <c r="B9" s="78"/>
      <c r="C9" t="s">
        <v>37</v>
      </c>
    </row>
    <row r="10" spans="2:11" ht="15.75" thickTop="1" x14ac:dyDescent="0.25">
      <c r="B10" s="80"/>
      <c r="C10" t="s">
        <v>38</v>
      </c>
    </row>
    <row r="11" spans="2:11" x14ac:dyDescent="0.25">
      <c r="B11" s="81"/>
    </row>
    <row r="12" spans="2:11" ht="15.75" thickBot="1" x14ac:dyDescent="0.3">
      <c r="B12" s="81"/>
    </row>
    <row r="13" spans="2:11" ht="15.75" thickBot="1" x14ac:dyDescent="0.3">
      <c r="B13" s="167" t="s">
        <v>73</v>
      </c>
      <c r="C13" s="168"/>
      <c r="D13" s="168"/>
      <c r="E13" s="168"/>
      <c r="F13" s="168"/>
      <c r="G13" s="168"/>
      <c r="H13" s="168"/>
      <c r="I13" s="168"/>
      <c r="J13" s="168"/>
      <c r="K13" s="169"/>
    </row>
    <row r="14" spans="2:11" x14ac:dyDescent="0.25">
      <c r="B14" s="82"/>
      <c r="C14" s="83"/>
      <c r="D14" s="84" t="s">
        <v>97</v>
      </c>
      <c r="E14" s="119"/>
      <c r="F14" s="85" t="s">
        <v>98</v>
      </c>
      <c r="G14" s="85" t="s">
        <v>99</v>
      </c>
      <c r="H14" s="85" t="s">
        <v>100</v>
      </c>
      <c r="I14" s="85" t="s">
        <v>101</v>
      </c>
      <c r="J14" s="85" t="s">
        <v>102</v>
      </c>
      <c r="K14" s="120" t="s">
        <v>103</v>
      </c>
    </row>
    <row r="15" spans="2:11" ht="15.75" thickBot="1" x14ac:dyDescent="0.3">
      <c r="B15" s="86" t="s">
        <v>39</v>
      </c>
      <c r="C15" s="87" t="s">
        <v>40</v>
      </c>
      <c r="D15">
        <f>SUM(D16:D20)</f>
        <v>1121546</v>
      </c>
      <c r="E15" s="121"/>
      <c r="F15" s="88"/>
      <c r="G15" s="88"/>
      <c r="H15" s="88"/>
      <c r="I15" s="88"/>
      <c r="J15" s="89"/>
      <c r="K15" s="122"/>
    </row>
    <row r="16" spans="2:11" ht="16.5" thickTop="1" thickBot="1" x14ac:dyDescent="0.3">
      <c r="B16" s="90"/>
      <c r="C16" s="91" t="s">
        <v>41</v>
      </c>
      <c r="D16" s="123">
        <v>502642</v>
      </c>
      <c r="E16" s="89"/>
      <c r="F16" s="78">
        <v>500463</v>
      </c>
      <c r="G16" s="78">
        <v>755</v>
      </c>
      <c r="H16" s="78">
        <v>1424</v>
      </c>
      <c r="I16" s="89"/>
      <c r="J16" s="89"/>
      <c r="K16" s="122"/>
    </row>
    <row r="17" spans="2:14" ht="16.5" thickTop="1" thickBot="1" x14ac:dyDescent="0.3">
      <c r="B17" s="90"/>
      <c r="C17" s="91" t="s">
        <v>42</v>
      </c>
      <c r="D17" s="123">
        <v>265443</v>
      </c>
      <c r="E17" s="89">
        <v>207068</v>
      </c>
      <c r="F17" s="78">
        <v>264904</v>
      </c>
      <c r="G17" s="78">
        <v>416</v>
      </c>
      <c r="H17" s="78">
        <v>123</v>
      </c>
      <c r="I17" s="89"/>
      <c r="J17" s="89"/>
      <c r="K17" s="122"/>
    </row>
    <row r="18" spans="2:14" ht="16.5" thickTop="1" thickBot="1" x14ac:dyDescent="0.3">
      <c r="B18" s="90"/>
      <c r="C18" s="91" t="s">
        <v>43</v>
      </c>
      <c r="D18" s="123" t="s">
        <v>104</v>
      </c>
      <c r="E18" s="89"/>
      <c r="F18" s="123" t="s">
        <v>104</v>
      </c>
      <c r="G18" s="123" t="s">
        <v>104</v>
      </c>
      <c r="H18" s="123" t="s">
        <v>104</v>
      </c>
      <c r="I18" s="89"/>
      <c r="J18" s="89"/>
      <c r="K18" s="122"/>
    </row>
    <row r="19" spans="2:14" ht="16.5" thickTop="1" thickBot="1" x14ac:dyDescent="0.3">
      <c r="B19" s="90"/>
      <c r="C19" s="91" t="s">
        <v>69</v>
      </c>
      <c r="D19" s="123">
        <v>353461</v>
      </c>
      <c r="E19" s="89"/>
      <c r="F19" s="123" t="s">
        <v>104</v>
      </c>
      <c r="G19" s="123" t="s">
        <v>104</v>
      </c>
      <c r="H19" s="123" t="s">
        <v>104</v>
      </c>
      <c r="I19" s="89"/>
      <c r="J19" s="89"/>
      <c r="K19" s="122"/>
    </row>
    <row r="20" spans="2:14" ht="16.5" thickTop="1" thickBot="1" x14ac:dyDescent="0.3">
      <c r="B20" s="90"/>
      <c r="C20" s="91" t="s">
        <v>44</v>
      </c>
      <c r="D20" s="123" t="s">
        <v>104</v>
      </c>
      <c r="E20" s="89"/>
      <c r="F20" s="123" t="s">
        <v>104</v>
      </c>
      <c r="G20" s="123" t="s">
        <v>104</v>
      </c>
      <c r="H20" s="123" t="s">
        <v>104</v>
      </c>
      <c r="I20" s="89"/>
      <c r="J20" s="89"/>
      <c r="K20" s="122"/>
    </row>
    <row r="21" spans="2:14" ht="16.5" thickTop="1" thickBot="1" x14ac:dyDescent="0.3">
      <c r="B21" s="90"/>
      <c r="C21" s="87" t="s">
        <v>46</v>
      </c>
      <c r="D21">
        <f>SUM(D22:D28)</f>
        <v>764497</v>
      </c>
      <c r="E21" s="89"/>
      <c r="F21" s="88"/>
      <c r="G21" s="88"/>
      <c r="H21" s="88"/>
      <c r="I21" s="89"/>
      <c r="J21" s="89"/>
      <c r="K21" s="122"/>
    </row>
    <row r="22" spans="2:14" ht="16.5" thickTop="1" thickBot="1" x14ac:dyDescent="0.3">
      <c r="B22" s="90"/>
      <c r="C22" s="91" t="s">
        <v>41</v>
      </c>
      <c r="D22" s="123">
        <v>536879</v>
      </c>
      <c r="E22" s="89"/>
      <c r="F22" s="78">
        <v>534552</v>
      </c>
      <c r="G22" s="78">
        <v>807</v>
      </c>
      <c r="H22" s="78">
        <v>1521</v>
      </c>
      <c r="I22" s="89"/>
      <c r="J22" s="89"/>
      <c r="K22" s="122"/>
    </row>
    <row r="23" spans="2:14" ht="16.5" thickTop="1" thickBot="1" x14ac:dyDescent="0.3">
      <c r="B23" s="90"/>
      <c r="C23" s="91" t="s">
        <v>42</v>
      </c>
      <c r="D23" s="123">
        <v>152323</v>
      </c>
      <c r="E23" s="89"/>
      <c r="F23" s="124">
        <v>152013</v>
      </c>
      <c r="G23" s="124">
        <v>239</v>
      </c>
      <c r="H23" s="124">
        <v>71</v>
      </c>
      <c r="I23" s="89"/>
      <c r="J23" s="89"/>
      <c r="K23" s="122"/>
    </row>
    <row r="24" spans="2:14" ht="16.5" thickTop="1" thickBot="1" x14ac:dyDescent="0.3">
      <c r="B24" s="90"/>
      <c r="C24" s="91" t="s">
        <v>43</v>
      </c>
      <c r="D24" s="123" t="s">
        <v>104</v>
      </c>
      <c r="E24" s="89"/>
      <c r="F24" s="123" t="s">
        <v>104</v>
      </c>
      <c r="G24" s="123" t="s">
        <v>104</v>
      </c>
      <c r="H24" s="123" t="s">
        <v>104</v>
      </c>
      <c r="I24" s="89"/>
      <c r="J24" s="89"/>
      <c r="K24" s="122"/>
    </row>
    <row r="25" spans="2:14" ht="16.5" thickTop="1" thickBot="1" x14ac:dyDescent="0.3">
      <c r="B25" s="90"/>
      <c r="C25" s="91" t="s">
        <v>69</v>
      </c>
      <c r="D25" s="123">
        <v>17048</v>
      </c>
      <c r="E25" s="89"/>
      <c r="F25" s="123" t="s">
        <v>104</v>
      </c>
      <c r="G25" s="123" t="s">
        <v>104</v>
      </c>
      <c r="H25" s="123" t="s">
        <v>104</v>
      </c>
      <c r="I25" s="89"/>
      <c r="J25" s="89"/>
      <c r="K25" s="122"/>
      <c r="N25" s="81"/>
    </row>
    <row r="26" spans="2:14" ht="16.5" thickTop="1" thickBot="1" x14ac:dyDescent="0.3">
      <c r="B26" s="90"/>
      <c r="C26" s="91" t="s">
        <v>70</v>
      </c>
      <c r="D26" s="123">
        <v>58247</v>
      </c>
      <c r="E26" s="89"/>
      <c r="F26" s="123" t="s">
        <v>104</v>
      </c>
      <c r="G26" s="123" t="s">
        <v>104</v>
      </c>
      <c r="H26" s="123" t="s">
        <v>104</v>
      </c>
      <c r="I26" s="89"/>
      <c r="J26" s="89"/>
      <c r="K26" s="122"/>
      <c r="N26" s="81"/>
    </row>
    <row r="27" spans="2:14" ht="16.5" thickTop="1" thickBot="1" x14ac:dyDescent="0.3">
      <c r="B27" s="90"/>
      <c r="C27" s="91" t="s">
        <v>45</v>
      </c>
      <c r="D27" s="123" t="s">
        <v>104</v>
      </c>
      <c r="E27" s="89"/>
      <c r="F27" s="123" t="s">
        <v>104</v>
      </c>
      <c r="G27" s="123" t="s">
        <v>104</v>
      </c>
      <c r="H27" s="123" t="s">
        <v>104</v>
      </c>
      <c r="I27" s="89"/>
      <c r="J27" s="89"/>
      <c r="K27" s="122"/>
      <c r="N27" s="81"/>
    </row>
    <row r="28" spans="2:14" ht="16.5" thickTop="1" thickBot="1" x14ac:dyDescent="0.3">
      <c r="B28" s="90"/>
      <c r="C28" s="91" t="s">
        <v>44</v>
      </c>
      <c r="D28" s="123" t="s">
        <v>104</v>
      </c>
      <c r="E28" s="89"/>
      <c r="F28" s="123" t="s">
        <v>104</v>
      </c>
      <c r="G28" s="123" t="s">
        <v>104</v>
      </c>
      <c r="H28" s="123" t="s">
        <v>104</v>
      </c>
      <c r="I28" s="89"/>
      <c r="J28" s="89"/>
      <c r="K28" s="122"/>
      <c r="N28" s="81"/>
    </row>
    <row r="29" spans="2:14" ht="16.5" thickTop="1" thickBot="1" x14ac:dyDescent="0.3">
      <c r="B29" s="90"/>
      <c r="C29" s="87" t="s">
        <v>47</v>
      </c>
      <c r="D29">
        <f>SUM(D30:D36)</f>
        <v>764497</v>
      </c>
      <c r="E29" s="89"/>
      <c r="F29" s="88"/>
      <c r="G29" s="88"/>
      <c r="H29" s="88"/>
      <c r="I29" s="88"/>
      <c r="J29" s="89"/>
      <c r="K29" s="122"/>
      <c r="N29" s="81"/>
    </row>
    <row r="30" spans="2:14" ht="16.5" thickTop="1" thickBot="1" x14ac:dyDescent="0.3">
      <c r="B30" s="90"/>
      <c r="C30" s="91" t="s">
        <v>41</v>
      </c>
      <c r="D30" s="123">
        <v>536879</v>
      </c>
      <c r="E30" s="89"/>
      <c r="F30" s="78">
        <v>534552</v>
      </c>
      <c r="G30" s="78">
        <v>807</v>
      </c>
      <c r="H30" s="78">
        <v>1521</v>
      </c>
      <c r="I30" s="89"/>
      <c r="J30" s="89"/>
      <c r="K30" s="122"/>
      <c r="N30" s="81"/>
    </row>
    <row r="31" spans="2:14" ht="16.5" thickTop="1" thickBot="1" x14ac:dyDescent="0.3">
      <c r="B31" s="90"/>
      <c r="C31" s="91" t="s">
        <v>42</v>
      </c>
      <c r="D31" s="123">
        <v>152323</v>
      </c>
      <c r="E31" s="89"/>
      <c r="F31" s="124">
        <v>152013</v>
      </c>
      <c r="G31" s="124">
        <v>239</v>
      </c>
      <c r="H31" s="124">
        <v>71</v>
      </c>
      <c r="I31" s="89"/>
      <c r="J31" s="89"/>
      <c r="K31" s="122"/>
    </row>
    <row r="32" spans="2:14" ht="16.5" thickTop="1" thickBot="1" x14ac:dyDescent="0.3">
      <c r="B32" s="90"/>
      <c r="C32" s="91" t="s">
        <v>43</v>
      </c>
      <c r="D32" s="123" t="s">
        <v>104</v>
      </c>
      <c r="E32" s="89"/>
      <c r="F32" s="123" t="s">
        <v>104</v>
      </c>
      <c r="G32" s="123" t="s">
        <v>104</v>
      </c>
      <c r="H32" s="123" t="s">
        <v>104</v>
      </c>
      <c r="I32" s="89"/>
      <c r="J32" s="89"/>
      <c r="K32" s="122"/>
    </row>
    <row r="33" spans="2:11" ht="16.5" thickTop="1" thickBot="1" x14ac:dyDescent="0.3">
      <c r="B33" s="90"/>
      <c r="C33" s="91" t="s">
        <v>69</v>
      </c>
      <c r="D33" s="123">
        <v>17048</v>
      </c>
      <c r="E33" s="89"/>
      <c r="F33" s="123" t="s">
        <v>104</v>
      </c>
      <c r="G33" s="123" t="s">
        <v>104</v>
      </c>
      <c r="H33" s="123" t="s">
        <v>104</v>
      </c>
      <c r="I33" s="89"/>
      <c r="J33" s="89"/>
      <c r="K33" s="122"/>
    </row>
    <row r="34" spans="2:11" ht="16.5" thickTop="1" thickBot="1" x14ac:dyDescent="0.3">
      <c r="B34" s="90"/>
      <c r="C34" s="91" t="s">
        <v>70</v>
      </c>
      <c r="D34" s="123">
        <v>58247</v>
      </c>
      <c r="E34" s="89"/>
      <c r="F34" s="123" t="s">
        <v>104</v>
      </c>
      <c r="G34" s="123" t="s">
        <v>104</v>
      </c>
      <c r="H34" s="123" t="s">
        <v>104</v>
      </c>
      <c r="I34" s="89"/>
      <c r="J34" s="89"/>
      <c r="K34" s="122"/>
    </row>
    <row r="35" spans="2:11" ht="16.5" thickTop="1" thickBot="1" x14ac:dyDescent="0.3">
      <c r="B35" s="90"/>
      <c r="C35" s="91" t="s">
        <v>45</v>
      </c>
      <c r="D35" s="123" t="s">
        <v>104</v>
      </c>
      <c r="E35" s="89"/>
      <c r="F35" s="123" t="s">
        <v>104</v>
      </c>
      <c r="G35" s="123" t="s">
        <v>104</v>
      </c>
      <c r="H35" s="123" t="s">
        <v>104</v>
      </c>
      <c r="I35" s="89"/>
      <c r="J35" s="89"/>
      <c r="K35" s="122"/>
    </row>
    <row r="36" spans="2:11" ht="16.5" thickTop="1" thickBot="1" x14ac:dyDescent="0.3">
      <c r="B36" s="90"/>
      <c r="C36" s="91" t="s">
        <v>44</v>
      </c>
      <c r="D36" s="123" t="s">
        <v>104</v>
      </c>
      <c r="E36" s="89"/>
      <c r="F36" s="89"/>
      <c r="G36" s="123" t="s">
        <v>104</v>
      </c>
      <c r="H36" s="123" t="s">
        <v>104</v>
      </c>
      <c r="I36" s="89"/>
      <c r="J36" s="89"/>
      <c r="K36" s="122"/>
    </row>
    <row r="37" spans="2:11" ht="16.5" thickTop="1" thickBot="1" x14ac:dyDescent="0.3">
      <c r="B37" s="90"/>
      <c r="C37" s="87" t="s">
        <v>49</v>
      </c>
      <c r="D37">
        <f>SUM(D38:D40)</f>
        <v>73328</v>
      </c>
      <c r="E37" s="89"/>
      <c r="F37" s="89"/>
      <c r="G37" s="89"/>
      <c r="H37" s="89"/>
      <c r="I37" s="89"/>
      <c r="J37" s="89"/>
      <c r="K37" s="122"/>
    </row>
    <row r="38" spans="2:11" ht="16.5" thickTop="1" thickBot="1" x14ac:dyDescent="0.3">
      <c r="B38" s="90"/>
      <c r="C38" s="91" t="s">
        <v>50</v>
      </c>
      <c r="D38" s="123">
        <v>73310</v>
      </c>
      <c r="E38" s="89"/>
      <c r="F38" s="123" t="s">
        <v>104</v>
      </c>
      <c r="G38" s="123" t="s">
        <v>104</v>
      </c>
      <c r="H38" s="123" t="s">
        <v>104</v>
      </c>
      <c r="I38" s="89"/>
      <c r="J38" s="89"/>
      <c r="K38" s="122"/>
    </row>
    <row r="39" spans="2:11" ht="16.5" thickTop="1" thickBot="1" x14ac:dyDescent="0.3">
      <c r="B39" s="90"/>
      <c r="C39" s="91" t="s">
        <v>51</v>
      </c>
      <c r="D39" s="123">
        <v>18</v>
      </c>
      <c r="E39" s="89"/>
      <c r="F39" s="89"/>
      <c r="G39" s="123">
        <v>18</v>
      </c>
      <c r="H39" s="89"/>
      <c r="I39" s="89"/>
      <c r="J39" s="89"/>
      <c r="K39" s="122"/>
    </row>
    <row r="40" spans="2:11" ht="16.5" thickTop="1" thickBot="1" x14ac:dyDescent="0.3">
      <c r="B40" s="90"/>
      <c r="C40" s="91" t="s">
        <v>52</v>
      </c>
      <c r="D40" s="123" t="s">
        <v>104</v>
      </c>
      <c r="E40" s="89"/>
      <c r="F40" s="89"/>
      <c r="G40" s="89"/>
      <c r="H40" s="89"/>
      <c r="I40" s="89"/>
      <c r="J40" s="89"/>
      <c r="K40" s="123" t="s">
        <v>104</v>
      </c>
    </row>
    <row r="41" spans="2:11" ht="16.5" thickTop="1" thickBot="1" x14ac:dyDescent="0.3">
      <c r="B41" s="90"/>
      <c r="C41" s="87" t="s">
        <v>10</v>
      </c>
      <c r="D41">
        <f>SUM(D42:D51)</f>
        <v>0</v>
      </c>
      <c r="E41" s="89"/>
      <c r="F41" s="89"/>
      <c r="G41" s="89"/>
      <c r="H41" s="89"/>
      <c r="I41" s="89"/>
      <c r="J41" s="89"/>
      <c r="K41" s="122"/>
    </row>
    <row r="42" spans="2:11" ht="16.5" thickTop="1" thickBot="1" x14ac:dyDescent="0.3">
      <c r="B42" s="90"/>
      <c r="C42" s="91" t="s">
        <v>53</v>
      </c>
      <c r="D42" s="123" t="s">
        <v>104</v>
      </c>
      <c r="E42" s="89"/>
      <c r="F42" s="123" t="s">
        <v>104</v>
      </c>
      <c r="G42" s="123" t="s">
        <v>104</v>
      </c>
      <c r="H42" s="89"/>
      <c r="I42" s="89"/>
      <c r="J42" s="89"/>
      <c r="K42" s="122"/>
    </row>
    <row r="43" spans="2:11" ht="16.5" thickTop="1" thickBot="1" x14ac:dyDescent="0.3">
      <c r="B43" s="90"/>
      <c r="C43" s="91" t="s">
        <v>105</v>
      </c>
      <c r="D43" s="123" t="s">
        <v>104</v>
      </c>
      <c r="E43" s="89"/>
      <c r="F43" s="123" t="s">
        <v>104</v>
      </c>
      <c r="G43" s="123" t="s">
        <v>104</v>
      </c>
      <c r="H43" s="89"/>
      <c r="I43" s="89"/>
      <c r="J43" s="89"/>
      <c r="K43" s="122"/>
    </row>
    <row r="44" spans="2:11" ht="16.5" thickTop="1" thickBot="1" x14ac:dyDescent="0.3">
      <c r="B44" s="90"/>
      <c r="C44" s="91" t="s">
        <v>106</v>
      </c>
      <c r="D44" s="123" t="s">
        <v>104</v>
      </c>
      <c r="E44" s="89"/>
      <c r="F44" s="123" t="s">
        <v>104</v>
      </c>
      <c r="G44" s="89"/>
      <c r="H44" s="89"/>
      <c r="I44" s="123" t="s">
        <v>104</v>
      </c>
      <c r="J44" s="89"/>
      <c r="K44" s="122"/>
    </row>
    <row r="45" spans="2:11" ht="16.5" thickTop="1" thickBot="1" x14ac:dyDescent="0.3">
      <c r="B45" s="90"/>
      <c r="C45" s="93" t="s">
        <v>71</v>
      </c>
      <c r="D45" s="123" t="s">
        <v>104</v>
      </c>
      <c r="E45" s="89"/>
      <c r="F45" s="123" t="s">
        <v>104</v>
      </c>
      <c r="G45" s="123" t="s">
        <v>104</v>
      </c>
      <c r="H45" s="89"/>
      <c r="I45" s="89"/>
      <c r="J45" s="89"/>
      <c r="K45" s="122"/>
    </row>
    <row r="46" spans="2:11" ht="16.5" thickTop="1" thickBot="1" x14ac:dyDescent="0.3">
      <c r="B46" s="90"/>
      <c r="C46" s="93" t="s">
        <v>107</v>
      </c>
      <c r="D46" s="123" t="s">
        <v>104</v>
      </c>
      <c r="E46" s="89"/>
      <c r="F46" s="123" t="s">
        <v>104</v>
      </c>
      <c r="G46" s="123" t="s">
        <v>104</v>
      </c>
      <c r="H46" s="89"/>
      <c r="I46" s="89"/>
      <c r="J46" s="89"/>
      <c r="K46" s="122"/>
    </row>
    <row r="47" spans="2:11" ht="16.5" thickTop="1" thickBot="1" x14ac:dyDescent="0.3">
      <c r="B47" s="90"/>
      <c r="C47" s="93" t="s">
        <v>108</v>
      </c>
      <c r="D47" s="123" t="s">
        <v>104</v>
      </c>
      <c r="E47" s="89"/>
      <c r="F47" s="123" t="s">
        <v>104</v>
      </c>
      <c r="G47" s="123" t="s">
        <v>104</v>
      </c>
      <c r="H47" s="89"/>
      <c r="I47" s="89"/>
      <c r="J47" s="89"/>
      <c r="K47" s="122"/>
    </row>
    <row r="48" spans="2:11" ht="16.5" thickTop="1" thickBot="1" x14ac:dyDescent="0.3">
      <c r="B48" s="90"/>
      <c r="C48" s="91" t="s">
        <v>109</v>
      </c>
      <c r="D48" s="123" t="s">
        <v>104</v>
      </c>
      <c r="E48" s="89"/>
      <c r="F48" s="89"/>
      <c r="G48" s="89"/>
      <c r="H48" s="89"/>
      <c r="I48" s="123" t="s">
        <v>104</v>
      </c>
      <c r="J48" s="123" t="s">
        <v>104</v>
      </c>
      <c r="K48" s="123" t="s">
        <v>104</v>
      </c>
    </row>
    <row r="49" spans="2:11" ht="16.5" thickTop="1" thickBot="1" x14ac:dyDescent="0.3">
      <c r="B49" s="90"/>
      <c r="C49" s="91" t="s">
        <v>110</v>
      </c>
      <c r="D49" s="123" t="s">
        <v>104</v>
      </c>
      <c r="E49" s="89"/>
      <c r="F49" s="123" t="s">
        <v>104</v>
      </c>
      <c r="G49" s="123" t="s">
        <v>104</v>
      </c>
      <c r="H49" s="89"/>
      <c r="I49" s="89"/>
      <c r="J49" s="89"/>
      <c r="K49" s="122"/>
    </row>
    <row r="50" spans="2:11" ht="16.5" thickTop="1" thickBot="1" x14ac:dyDescent="0.3">
      <c r="B50" s="90"/>
      <c r="C50" s="87" t="s">
        <v>54</v>
      </c>
      <c r="D50" s="92"/>
      <c r="E50" s="89"/>
      <c r="F50" s="89"/>
      <c r="G50" s="89"/>
      <c r="H50" s="89"/>
      <c r="I50" s="89"/>
      <c r="J50" s="89"/>
      <c r="K50" s="122"/>
    </row>
    <row r="51" spans="2:11" ht="16.5" thickTop="1" thickBot="1" x14ac:dyDescent="0.3">
      <c r="B51" s="90"/>
      <c r="C51" s="91" t="s">
        <v>55</v>
      </c>
      <c r="D51" s="123" t="s">
        <v>104</v>
      </c>
      <c r="E51" s="89"/>
      <c r="F51" s="89"/>
      <c r="G51" s="89"/>
      <c r="H51" s="89"/>
      <c r="I51" s="89"/>
      <c r="J51" s="123" t="s">
        <v>104</v>
      </c>
      <c r="K51" s="122"/>
    </row>
    <row r="52" spans="2:11" ht="16.5" thickTop="1" thickBot="1" x14ac:dyDescent="0.3">
      <c r="B52" s="94" t="s">
        <v>56</v>
      </c>
      <c r="C52" s="95" t="s">
        <v>57</v>
      </c>
      <c r="D52">
        <f>SUM(D53:D65)</f>
        <v>850074</v>
      </c>
      <c r="E52" s="89"/>
      <c r="F52" s="89"/>
      <c r="G52" s="89"/>
      <c r="H52" s="89"/>
      <c r="I52" s="89"/>
      <c r="J52" s="89"/>
      <c r="K52" s="122"/>
    </row>
    <row r="53" spans="2:11" ht="16.5" thickTop="1" thickBot="1" x14ac:dyDescent="0.3">
      <c r="B53" s="96"/>
      <c r="C53" s="97" t="s">
        <v>48</v>
      </c>
      <c r="D53" s="123">
        <v>707914</v>
      </c>
      <c r="E53" s="89"/>
      <c r="F53" s="123">
        <v>689110</v>
      </c>
      <c r="G53" s="123">
        <v>17762</v>
      </c>
      <c r="H53" s="123">
        <v>1042</v>
      </c>
      <c r="I53" s="89"/>
      <c r="J53" s="89"/>
      <c r="K53" s="122"/>
    </row>
    <row r="54" spans="2:11" ht="16.5" thickTop="1" thickBot="1" x14ac:dyDescent="0.3">
      <c r="B54" s="96"/>
      <c r="C54" s="97" t="s">
        <v>58</v>
      </c>
      <c r="D54" s="123">
        <v>134521</v>
      </c>
      <c r="E54" s="89"/>
      <c r="F54" s="123">
        <v>134400</v>
      </c>
      <c r="G54" s="123">
        <v>113</v>
      </c>
      <c r="H54" s="123">
        <v>8</v>
      </c>
      <c r="I54" s="89"/>
      <c r="J54" s="89"/>
      <c r="K54" s="122"/>
    </row>
    <row r="55" spans="2:11" ht="16.5" thickTop="1" thickBot="1" x14ac:dyDescent="0.3">
      <c r="B55" s="96"/>
      <c r="C55" s="97" t="s">
        <v>59</v>
      </c>
      <c r="D55" s="78" t="s">
        <v>104</v>
      </c>
      <c r="E55" s="89"/>
      <c r="F55" s="89"/>
      <c r="G55" s="123" t="s">
        <v>104</v>
      </c>
      <c r="H55" s="123" t="s">
        <v>104</v>
      </c>
      <c r="I55" s="89"/>
      <c r="J55" s="89"/>
      <c r="K55" s="122"/>
    </row>
    <row r="56" spans="2:11" ht="16.5" thickTop="1" thickBot="1" x14ac:dyDescent="0.3">
      <c r="B56" s="96"/>
      <c r="C56" s="97" t="s">
        <v>60</v>
      </c>
      <c r="D56" s="78" t="s">
        <v>104</v>
      </c>
      <c r="E56" s="89"/>
      <c r="F56" s="89"/>
      <c r="G56" s="123" t="s">
        <v>104</v>
      </c>
      <c r="H56" s="123" t="s">
        <v>104</v>
      </c>
      <c r="I56" s="89"/>
      <c r="J56" s="89"/>
      <c r="K56" s="122"/>
    </row>
    <row r="57" spans="2:11" ht="16.5" thickTop="1" thickBot="1" x14ac:dyDescent="0.3">
      <c r="B57" s="96"/>
      <c r="C57" s="95" t="s">
        <v>111</v>
      </c>
      <c r="D57" s="92"/>
      <c r="E57" s="89"/>
      <c r="F57" s="89"/>
      <c r="G57" s="89"/>
      <c r="H57" s="89"/>
      <c r="I57" s="89"/>
      <c r="J57" s="89"/>
      <c r="K57" s="122"/>
    </row>
    <row r="58" spans="2:11" ht="16.5" thickTop="1" thickBot="1" x14ac:dyDescent="0.3">
      <c r="B58" s="96"/>
      <c r="C58" s="97" t="s">
        <v>58</v>
      </c>
      <c r="D58" s="123">
        <v>0</v>
      </c>
      <c r="E58" s="89">
        <v>0</v>
      </c>
      <c r="F58" s="123">
        <v>0</v>
      </c>
      <c r="G58" s="123">
        <v>0</v>
      </c>
      <c r="H58" s="123">
        <v>0</v>
      </c>
      <c r="I58" s="89"/>
      <c r="J58" s="89"/>
      <c r="K58" s="122"/>
    </row>
    <row r="59" spans="2:11" ht="16.5" thickTop="1" thickBot="1" x14ac:dyDescent="0.3">
      <c r="B59" s="96"/>
      <c r="C59" s="97" t="s">
        <v>112</v>
      </c>
      <c r="D59" s="78">
        <v>7639</v>
      </c>
      <c r="E59" s="89">
        <v>17108</v>
      </c>
      <c r="F59" s="123">
        <v>7604</v>
      </c>
      <c r="G59" s="123">
        <v>11</v>
      </c>
      <c r="H59" s="123">
        <v>22</v>
      </c>
      <c r="I59" s="89"/>
      <c r="J59" s="89"/>
      <c r="K59" s="122"/>
    </row>
    <row r="60" spans="2:11" ht="16.5" thickTop="1" thickBot="1" x14ac:dyDescent="0.3">
      <c r="B60" s="96"/>
      <c r="C60" s="95" t="s">
        <v>113</v>
      </c>
      <c r="D60" s="92"/>
      <c r="E60" s="89"/>
      <c r="F60" s="88"/>
      <c r="G60" s="88"/>
      <c r="H60" s="88"/>
      <c r="I60" s="88"/>
      <c r="J60" s="89"/>
      <c r="K60" s="122"/>
    </row>
    <row r="61" spans="2:11" ht="16.5" thickTop="1" thickBot="1" x14ac:dyDescent="0.3">
      <c r="B61" s="96"/>
      <c r="C61" s="97" t="s">
        <v>75</v>
      </c>
      <c r="D61" s="123" t="s">
        <v>104</v>
      </c>
      <c r="E61" s="89"/>
      <c r="F61" s="123" t="s">
        <v>104</v>
      </c>
      <c r="G61" s="123" t="s">
        <v>104</v>
      </c>
      <c r="H61" s="123" t="s">
        <v>104</v>
      </c>
      <c r="I61" s="89"/>
      <c r="J61" s="88"/>
      <c r="K61" s="122"/>
    </row>
    <row r="62" spans="2:11" ht="16.5" thickTop="1" thickBot="1" x14ac:dyDescent="0.3">
      <c r="B62" s="96"/>
      <c r="C62" s="97" t="s">
        <v>114</v>
      </c>
      <c r="D62" s="123" t="s">
        <v>104</v>
      </c>
      <c r="E62" s="89"/>
      <c r="F62" s="123" t="s">
        <v>104</v>
      </c>
      <c r="G62" s="123" t="s">
        <v>104</v>
      </c>
      <c r="H62" s="123" t="s">
        <v>104</v>
      </c>
      <c r="I62" s="89"/>
      <c r="J62" s="88"/>
      <c r="K62" s="122"/>
    </row>
    <row r="63" spans="2:11" ht="16.5" thickTop="1" thickBot="1" x14ac:dyDescent="0.3">
      <c r="B63" s="96"/>
      <c r="C63" s="97" t="s">
        <v>115</v>
      </c>
      <c r="D63" s="78" t="s">
        <v>104</v>
      </c>
      <c r="E63" s="89"/>
      <c r="F63" s="78" t="s">
        <v>104</v>
      </c>
      <c r="G63" s="78" t="s">
        <v>104</v>
      </c>
      <c r="H63" s="78" t="s">
        <v>104</v>
      </c>
      <c r="I63" s="89"/>
      <c r="J63" s="88"/>
      <c r="K63" s="122"/>
    </row>
    <row r="64" spans="2:11" ht="16.5" thickTop="1" thickBot="1" x14ac:dyDescent="0.3">
      <c r="B64" s="96"/>
      <c r="C64" s="95" t="s">
        <v>116</v>
      </c>
      <c r="D64" s="92"/>
      <c r="E64" s="89"/>
      <c r="F64" s="89"/>
      <c r="G64" s="89"/>
      <c r="H64" s="89"/>
      <c r="I64" s="89"/>
      <c r="J64" s="88"/>
      <c r="K64" s="122"/>
    </row>
    <row r="65" spans="2:11" ht="16.5" thickTop="1" thickBot="1" x14ac:dyDescent="0.3">
      <c r="B65" s="96"/>
      <c r="C65" s="97" t="s">
        <v>117</v>
      </c>
      <c r="D65" s="123" t="s">
        <v>104</v>
      </c>
      <c r="E65" s="89"/>
      <c r="F65" s="78" t="s">
        <v>104</v>
      </c>
      <c r="G65" s="78" t="s">
        <v>104</v>
      </c>
      <c r="H65" s="78" t="s">
        <v>104</v>
      </c>
      <c r="I65" s="89"/>
      <c r="J65" s="88"/>
      <c r="K65" s="122"/>
    </row>
    <row r="66" spans="2:11" ht="16.5" thickTop="1" thickBot="1" x14ac:dyDescent="0.3">
      <c r="B66" s="86" t="s">
        <v>61</v>
      </c>
      <c r="C66" s="87" t="s">
        <v>62</v>
      </c>
      <c r="D66" s="102">
        <f>SUM(D67:D70)</f>
        <v>44026</v>
      </c>
      <c r="E66" s="89"/>
      <c r="F66" s="89"/>
      <c r="G66" s="89"/>
      <c r="H66" s="89"/>
      <c r="I66" s="89"/>
      <c r="J66" s="88"/>
      <c r="K66" s="122"/>
    </row>
    <row r="67" spans="2:11" ht="16.5" thickTop="1" thickBot="1" x14ac:dyDescent="0.3">
      <c r="B67" s="90"/>
      <c r="C67" s="91" t="s">
        <v>72</v>
      </c>
      <c r="D67" s="125">
        <v>0</v>
      </c>
      <c r="E67" s="89"/>
      <c r="F67" s="89"/>
      <c r="G67" s="78">
        <v>0</v>
      </c>
      <c r="H67" s="88"/>
      <c r="I67" s="88"/>
      <c r="J67" s="88"/>
      <c r="K67" s="122"/>
    </row>
    <row r="68" spans="2:11" ht="16.5" thickTop="1" thickBot="1" x14ac:dyDescent="0.3">
      <c r="B68" s="90"/>
      <c r="C68" s="91" t="s">
        <v>63</v>
      </c>
      <c r="D68" s="126">
        <v>44013</v>
      </c>
      <c r="E68" s="89">
        <v>0</v>
      </c>
      <c r="F68" s="78" t="s">
        <v>104</v>
      </c>
      <c r="G68" s="78" t="s">
        <v>104</v>
      </c>
      <c r="H68" s="78" t="s">
        <v>126</v>
      </c>
      <c r="I68" s="89"/>
      <c r="J68" s="88"/>
      <c r="K68" s="122"/>
    </row>
    <row r="69" spans="2:11" ht="16.5" thickTop="1" thickBot="1" x14ac:dyDescent="0.3">
      <c r="B69" s="90"/>
      <c r="C69" s="87" t="s">
        <v>64</v>
      </c>
      <c r="D69" s="92"/>
      <c r="E69" s="89"/>
      <c r="F69" s="89"/>
      <c r="G69" s="89"/>
      <c r="H69" s="89"/>
      <c r="I69" s="89"/>
      <c r="J69" s="88"/>
      <c r="K69" s="127"/>
    </row>
    <row r="70" spans="2:11" ht="16.5" thickTop="1" thickBot="1" x14ac:dyDescent="0.3">
      <c r="B70" s="90"/>
      <c r="C70" s="91" t="s">
        <v>65</v>
      </c>
      <c r="D70" s="126">
        <v>13</v>
      </c>
      <c r="E70" s="89"/>
      <c r="F70" s="89"/>
      <c r="G70" s="78">
        <v>0</v>
      </c>
      <c r="H70" s="89"/>
      <c r="I70" s="89"/>
      <c r="J70" s="88"/>
      <c r="K70" s="122"/>
    </row>
    <row r="71" spans="2:11" ht="16.5" thickTop="1" thickBot="1" x14ac:dyDescent="0.3">
      <c r="B71" s="94" t="s">
        <v>11</v>
      </c>
      <c r="C71" s="98" t="s">
        <v>66</v>
      </c>
      <c r="D71">
        <f>SUM(D72:D76)</f>
        <v>0</v>
      </c>
      <c r="E71" s="89"/>
      <c r="F71" s="89"/>
      <c r="G71" s="89"/>
      <c r="H71" s="89"/>
      <c r="I71" s="89"/>
      <c r="J71" s="89"/>
      <c r="K71" s="122"/>
    </row>
    <row r="72" spans="2:11" ht="16.5" thickTop="1" thickBot="1" x14ac:dyDescent="0.3">
      <c r="B72" s="96"/>
      <c r="C72" s="99" t="s">
        <v>118</v>
      </c>
      <c r="D72" s="78" t="s">
        <v>104</v>
      </c>
      <c r="E72" s="89"/>
      <c r="F72" s="89"/>
      <c r="G72" s="78" t="s">
        <v>104</v>
      </c>
      <c r="H72" s="89"/>
      <c r="I72" s="89"/>
      <c r="J72" s="88"/>
      <c r="K72" s="122"/>
    </row>
    <row r="73" spans="2:11" ht="16.5" thickTop="1" thickBot="1" x14ac:dyDescent="0.3">
      <c r="B73" s="96"/>
      <c r="C73" s="99" t="s">
        <v>119</v>
      </c>
      <c r="D73" s="78" t="s">
        <v>104</v>
      </c>
      <c r="E73" s="89"/>
      <c r="F73" s="89"/>
      <c r="G73" s="78" t="s">
        <v>104</v>
      </c>
      <c r="H73" s="78" t="s">
        <v>104</v>
      </c>
      <c r="I73" s="89"/>
      <c r="J73" s="88"/>
      <c r="K73" s="122"/>
    </row>
    <row r="74" spans="2:11" ht="16.5" thickTop="1" thickBot="1" x14ac:dyDescent="0.3">
      <c r="B74" s="96"/>
      <c r="C74" s="98" t="s">
        <v>67</v>
      </c>
      <c r="D74" s="92"/>
      <c r="E74" s="89"/>
      <c r="F74" s="89"/>
      <c r="G74" s="89"/>
      <c r="H74" s="89"/>
      <c r="I74" s="89"/>
      <c r="J74" s="89"/>
      <c r="K74" s="122"/>
    </row>
    <row r="75" spans="2:11" ht="16.5" thickTop="1" thickBot="1" x14ac:dyDescent="0.3">
      <c r="B75" s="96"/>
      <c r="C75" s="99" t="s">
        <v>120</v>
      </c>
      <c r="D75" s="78" t="s">
        <v>104</v>
      </c>
      <c r="E75" s="89"/>
      <c r="F75" s="89"/>
      <c r="G75" s="89"/>
      <c r="H75" s="78" t="s">
        <v>104</v>
      </c>
      <c r="I75" s="89"/>
      <c r="J75" s="88"/>
      <c r="K75" s="122"/>
    </row>
    <row r="76" spans="2:11" ht="16.5" thickTop="1" thickBot="1" x14ac:dyDescent="0.3">
      <c r="B76" s="128"/>
      <c r="C76" s="129" t="s">
        <v>121</v>
      </c>
      <c r="D76" s="78" t="s">
        <v>104</v>
      </c>
      <c r="E76" s="130"/>
      <c r="F76" s="78" t="s">
        <v>104</v>
      </c>
      <c r="G76" s="78" t="s">
        <v>104</v>
      </c>
      <c r="H76" s="78" t="s">
        <v>104</v>
      </c>
      <c r="I76" s="130"/>
      <c r="J76" s="130"/>
      <c r="K76" s="131"/>
    </row>
    <row r="77" spans="2:11" ht="15.75" thickBot="1" x14ac:dyDescent="0.3"/>
    <row r="78" spans="2:11" ht="15.75" thickBot="1" x14ac:dyDescent="0.3">
      <c r="B78" s="100" t="s">
        <v>68</v>
      </c>
      <c r="C78" s="101"/>
      <c r="D78" s="132">
        <f>SUM(D16,D17,D19,D22,D23,D25,D26,D38,D39,D53,D54,D58,D59,D61,D62,D67,D68,D70,)</f>
        <v>2853471</v>
      </c>
      <c r="E78" s="89"/>
      <c r="F78" s="133">
        <f>SUM(F16,F17,F22,F23,F53,F54,F58, F59)</f>
        <v>2283046</v>
      </c>
      <c r="G78" s="133">
        <f>SUM(G16,G17,G22,G23,G39,G53,G54,G58, G59, G67,G70,)</f>
        <v>20121</v>
      </c>
      <c r="H78" s="133">
        <f>SUM(H16,H17,H22,H23,H53,H54, H58, H59)</f>
        <v>4211</v>
      </c>
      <c r="I78" s="133"/>
      <c r="J78" s="133"/>
      <c r="K78" s="134"/>
    </row>
    <row r="79" spans="2:11" x14ac:dyDescent="0.25">
      <c r="J79" s="135"/>
      <c r="K79" s="135"/>
    </row>
  </sheetData>
  <mergeCells count="1">
    <mergeCell ref="B13:K1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79"/>
  <sheetViews>
    <sheetView workbookViewId="0">
      <selection activeCell="M61" sqref="M61"/>
    </sheetView>
  </sheetViews>
  <sheetFormatPr defaultRowHeight="15" x14ac:dyDescent="0.25"/>
  <cols>
    <col min="2" max="2" width="22.5703125" customWidth="1"/>
    <col min="3" max="3" width="39.42578125" customWidth="1"/>
    <col min="4" max="4" width="14" bestFit="1" customWidth="1"/>
    <col min="5" max="5" width="1.5703125" customWidth="1"/>
    <col min="6" max="8" width="13.42578125" bestFit="1" customWidth="1"/>
    <col min="9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7" t="s">
        <v>35</v>
      </c>
      <c r="C6" s="78" t="s">
        <v>127</v>
      </c>
    </row>
    <row r="8" spans="2:11" ht="15.75" thickBot="1" x14ac:dyDescent="0.3">
      <c r="B8" s="79" t="s">
        <v>36</v>
      </c>
    </row>
    <row r="9" spans="2:11" ht="16.5" thickTop="1" thickBot="1" x14ac:dyDescent="0.3">
      <c r="B9" s="78"/>
      <c r="C9" t="s">
        <v>37</v>
      </c>
    </row>
    <row r="10" spans="2:11" ht="15.75" thickTop="1" x14ac:dyDescent="0.25">
      <c r="B10" s="80"/>
      <c r="C10" t="s">
        <v>38</v>
      </c>
    </row>
    <row r="11" spans="2:11" x14ac:dyDescent="0.25">
      <c r="B11" s="81"/>
    </row>
    <row r="12" spans="2:11" ht="15.75" thickBot="1" x14ac:dyDescent="0.3">
      <c r="B12" s="81"/>
    </row>
    <row r="13" spans="2:11" ht="15.75" thickBot="1" x14ac:dyDescent="0.3">
      <c r="B13" s="167" t="s">
        <v>73</v>
      </c>
      <c r="C13" s="168"/>
      <c r="D13" s="168"/>
      <c r="E13" s="168"/>
      <c r="F13" s="168"/>
      <c r="G13" s="168"/>
      <c r="H13" s="168"/>
      <c r="I13" s="168"/>
      <c r="J13" s="168"/>
      <c r="K13" s="169"/>
    </row>
    <row r="14" spans="2:11" x14ac:dyDescent="0.25">
      <c r="B14" s="82"/>
      <c r="C14" s="83"/>
      <c r="D14" s="84" t="s">
        <v>97</v>
      </c>
      <c r="E14" s="119"/>
      <c r="F14" s="85" t="s">
        <v>98</v>
      </c>
      <c r="G14" s="85" t="s">
        <v>99</v>
      </c>
      <c r="H14" s="85" t="s">
        <v>100</v>
      </c>
      <c r="I14" s="85" t="s">
        <v>101</v>
      </c>
      <c r="J14" s="85" t="s">
        <v>102</v>
      </c>
      <c r="K14" s="120" t="s">
        <v>103</v>
      </c>
    </row>
    <row r="15" spans="2:11" ht="15.75" thickBot="1" x14ac:dyDescent="0.3">
      <c r="B15" s="86" t="s">
        <v>39</v>
      </c>
      <c r="C15" s="87" t="s">
        <v>40</v>
      </c>
      <c r="D15">
        <f>SUM(D16:D20)</f>
        <v>1365036</v>
      </c>
      <c r="E15" s="121"/>
      <c r="F15" s="88"/>
      <c r="G15" s="88"/>
      <c r="H15" s="88"/>
      <c r="I15" s="88"/>
      <c r="J15" s="89"/>
      <c r="K15" s="122"/>
    </row>
    <row r="16" spans="2:11" ht="16.5" thickTop="1" thickBot="1" x14ac:dyDescent="0.3">
      <c r="B16" s="90"/>
      <c r="C16" s="91" t="s">
        <v>41</v>
      </c>
      <c r="D16" s="123">
        <v>609667</v>
      </c>
      <c r="E16" s="89"/>
      <c r="F16" s="78">
        <v>607024</v>
      </c>
      <c r="G16" s="78">
        <v>916</v>
      </c>
      <c r="H16" s="78">
        <v>1727</v>
      </c>
      <c r="I16" s="89"/>
      <c r="J16" s="89"/>
      <c r="K16" s="122"/>
    </row>
    <row r="17" spans="2:14" ht="16.5" thickTop="1" thickBot="1" x14ac:dyDescent="0.3">
      <c r="B17" s="90"/>
      <c r="C17" s="91" t="s">
        <v>42</v>
      </c>
      <c r="D17" s="123">
        <v>298398</v>
      </c>
      <c r="E17" s="89">
        <v>207068</v>
      </c>
      <c r="F17" s="78">
        <v>297792</v>
      </c>
      <c r="G17" s="78">
        <v>468</v>
      </c>
      <c r="H17" s="78">
        <v>138</v>
      </c>
      <c r="I17" s="89"/>
      <c r="J17" s="89"/>
      <c r="K17" s="122"/>
    </row>
    <row r="18" spans="2:14" ht="16.5" thickTop="1" thickBot="1" x14ac:dyDescent="0.3">
      <c r="B18" s="90"/>
      <c r="C18" s="91" t="s">
        <v>43</v>
      </c>
      <c r="D18" s="123" t="s">
        <v>104</v>
      </c>
      <c r="E18" s="89"/>
      <c r="F18" s="123" t="s">
        <v>104</v>
      </c>
      <c r="G18" s="123" t="s">
        <v>104</v>
      </c>
      <c r="H18" s="123" t="s">
        <v>104</v>
      </c>
      <c r="I18" s="89"/>
      <c r="J18" s="89"/>
      <c r="K18" s="122"/>
    </row>
    <row r="19" spans="2:14" ht="16.5" thickTop="1" thickBot="1" x14ac:dyDescent="0.3">
      <c r="B19" s="90"/>
      <c r="C19" s="91" t="s">
        <v>69</v>
      </c>
      <c r="D19" s="123">
        <v>456971</v>
      </c>
      <c r="E19" s="89"/>
      <c r="F19" s="123" t="s">
        <v>104</v>
      </c>
      <c r="G19" s="123" t="s">
        <v>104</v>
      </c>
      <c r="H19" s="123" t="s">
        <v>104</v>
      </c>
      <c r="I19" s="89"/>
      <c r="J19" s="89"/>
      <c r="K19" s="122"/>
    </row>
    <row r="20" spans="2:14" ht="16.5" thickTop="1" thickBot="1" x14ac:dyDescent="0.3">
      <c r="B20" s="90"/>
      <c r="C20" s="91" t="s">
        <v>44</v>
      </c>
      <c r="D20" s="123" t="s">
        <v>104</v>
      </c>
      <c r="E20" s="89"/>
      <c r="F20" s="123" t="s">
        <v>104</v>
      </c>
      <c r="G20" s="123" t="s">
        <v>104</v>
      </c>
      <c r="H20" s="123" t="s">
        <v>104</v>
      </c>
      <c r="I20" s="89"/>
      <c r="J20" s="89"/>
      <c r="K20" s="122"/>
    </row>
    <row r="21" spans="2:14" ht="16.5" thickTop="1" thickBot="1" x14ac:dyDescent="0.3">
      <c r="B21" s="90"/>
      <c r="C21" s="87" t="s">
        <v>46</v>
      </c>
      <c r="D21">
        <f>SUM(D22:D28)</f>
        <v>1124800</v>
      </c>
      <c r="E21" s="89"/>
      <c r="F21" s="88"/>
      <c r="G21" s="88"/>
      <c r="H21" s="88"/>
      <c r="I21" s="89"/>
      <c r="J21" s="89"/>
      <c r="K21" s="122"/>
    </row>
    <row r="22" spans="2:14" ht="16.5" thickTop="1" thickBot="1" x14ac:dyDescent="0.3">
      <c r="B22" s="90"/>
      <c r="C22" s="91" t="s">
        <v>41</v>
      </c>
      <c r="D22" s="123">
        <v>741646</v>
      </c>
      <c r="E22" s="89"/>
      <c r="F22" s="78">
        <v>738431</v>
      </c>
      <c r="G22" s="78">
        <v>1114</v>
      </c>
      <c r="H22" s="78">
        <v>2101</v>
      </c>
      <c r="I22" s="89"/>
      <c r="J22" s="89"/>
      <c r="K22" s="122"/>
    </row>
    <row r="23" spans="2:14" ht="16.5" thickTop="1" thickBot="1" x14ac:dyDescent="0.3">
      <c r="B23" s="90"/>
      <c r="C23" s="91" t="s">
        <v>42</v>
      </c>
      <c r="D23" s="123">
        <v>308359</v>
      </c>
      <c r="E23" s="89"/>
      <c r="F23" s="124">
        <v>307732</v>
      </c>
      <c r="G23" s="124">
        <v>483</v>
      </c>
      <c r="H23" s="124">
        <v>143</v>
      </c>
      <c r="I23" s="89"/>
      <c r="J23" s="89"/>
      <c r="K23" s="122"/>
    </row>
    <row r="24" spans="2:14" ht="16.5" thickTop="1" thickBot="1" x14ac:dyDescent="0.3">
      <c r="B24" s="90"/>
      <c r="C24" s="91" t="s">
        <v>43</v>
      </c>
      <c r="D24" s="123" t="s">
        <v>104</v>
      </c>
      <c r="E24" s="89"/>
      <c r="F24" s="123" t="s">
        <v>104</v>
      </c>
      <c r="G24" s="123" t="s">
        <v>104</v>
      </c>
      <c r="H24" s="123" t="s">
        <v>104</v>
      </c>
      <c r="I24" s="89"/>
      <c r="J24" s="89"/>
      <c r="K24" s="122"/>
    </row>
    <row r="25" spans="2:14" ht="16.5" thickTop="1" thickBot="1" x14ac:dyDescent="0.3">
      <c r="B25" s="90"/>
      <c r="C25" s="91" t="s">
        <v>69</v>
      </c>
      <c r="D25" s="123">
        <v>16935</v>
      </c>
      <c r="E25" s="89"/>
      <c r="F25" s="123" t="s">
        <v>104</v>
      </c>
      <c r="G25" s="123" t="s">
        <v>104</v>
      </c>
      <c r="H25" s="123" t="s">
        <v>104</v>
      </c>
      <c r="I25" s="89"/>
      <c r="J25" s="89"/>
      <c r="K25" s="122"/>
      <c r="N25" s="81"/>
    </row>
    <row r="26" spans="2:14" ht="16.5" thickTop="1" thickBot="1" x14ac:dyDescent="0.3">
      <c r="B26" s="90"/>
      <c r="C26" s="91" t="s">
        <v>70</v>
      </c>
      <c r="D26" s="123">
        <v>57860</v>
      </c>
      <c r="E26" s="89"/>
      <c r="F26" s="123" t="s">
        <v>104</v>
      </c>
      <c r="G26" s="123" t="s">
        <v>104</v>
      </c>
      <c r="H26" s="123" t="s">
        <v>104</v>
      </c>
      <c r="I26" s="89"/>
      <c r="J26" s="89"/>
      <c r="K26" s="122"/>
      <c r="N26" s="81"/>
    </row>
    <row r="27" spans="2:14" ht="16.5" thickTop="1" thickBot="1" x14ac:dyDescent="0.3">
      <c r="B27" s="90"/>
      <c r="C27" s="91" t="s">
        <v>45</v>
      </c>
      <c r="D27" s="123" t="s">
        <v>104</v>
      </c>
      <c r="E27" s="89"/>
      <c r="F27" s="123" t="s">
        <v>104</v>
      </c>
      <c r="G27" s="123" t="s">
        <v>104</v>
      </c>
      <c r="H27" s="123" t="s">
        <v>104</v>
      </c>
      <c r="I27" s="89"/>
      <c r="J27" s="89"/>
      <c r="K27" s="122"/>
      <c r="N27" s="81"/>
    </row>
    <row r="28" spans="2:14" ht="16.5" thickTop="1" thickBot="1" x14ac:dyDescent="0.3">
      <c r="B28" s="90"/>
      <c r="C28" s="91" t="s">
        <v>44</v>
      </c>
      <c r="D28" s="123" t="s">
        <v>104</v>
      </c>
      <c r="E28" s="89"/>
      <c r="F28" s="123" t="s">
        <v>104</v>
      </c>
      <c r="G28" s="123" t="s">
        <v>104</v>
      </c>
      <c r="H28" s="123" t="s">
        <v>104</v>
      </c>
      <c r="I28" s="89"/>
      <c r="J28" s="89"/>
      <c r="K28" s="122"/>
      <c r="N28" s="81"/>
    </row>
    <row r="29" spans="2:14" ht="16.5" thickTop="1" thickBot="1" x14ac:dyDescent="0.3">
      <c r="B29" s="90"/>
      <c r="C29" s="87" t="s">
        <v>47</v>
      </c>
      <c r="D29">
        <f>SUM(D30:D36)</f>
        <v>1124800</v>
      </c>
      <c r="E29" s="89"/>
      <c r="F29" s="88"/>
      <c r="G29" s="88"/>
      <c r="H29" s="88"/>
      <c r="I29" s="88"/>
      <c r="J29" s="89"/>
      <c r="K29" s="122"/>
      <c r="N29" s="81"/>
    </row>
    <row r="30" spans="2:14" ht="16.5" thickTop="1" thickBot="1" x14ac:dyDescent="0.3">
      <c r="B30" s="90"/>
      <c r="C30" s="91" t="s">
        <v>41</v>
      </c>
      <c r="D30" s="123">
        <v>741646</v>
      </c>
      <c r="E30" s="89">
        <v>738431</v>
      </c>
      <c r="F30" s="78">
        <v>738431</v>
      </c>
      <c r="G30" s="78">
        <v>1114</v>
      </c>
      <c r="H30" s="78">
        <v>2101</v>
      </c>
      <c r="I30" s="89"/>
      <c r="J30" s="89"/>
      <c r="K30" s="122"/>
      <c r="N30" s="81"/>
    </row>
    <row r="31" spans="2:14" ht="16.5" thickTop="1" thickBot="1" x14ac:dyDescent="0.3">
      <c r="B31" s="90"/>
      <c r="C31" s="91" t="s">
        <v>42</v>
      </c>
      <c r="D31" s="123">
        <v>308359</v>
      </c>
      <c r="E31" s="89"/>
      <c r="F31" s="124">
        <v>307732</v>
      </c>
      <c r="G31" s="124">
        <v>483</v>
      </c>
      <c r="H31" s="124">
        <v>143</v>
      </c>
      <c r="I31" s="89"/>
      <c r="J31" s="89"/>
      <c r="K31" s="122"/>
    </row>
    <row r="32" spans="2:14" ht="16.5" thickTop="1" thickBot="1" x14ac:dyDescent="0.3">
      <c r="B32" s="90"/>
      <c r="C32" s="91" t="s">
        <v>43</v>
      </c>
      <c r="D32" s="123" t="s">
        <v>104</v>
      </c>
      <c r="E32" s="89"/>
      <c r="F32" s="123" t="s">
        <v>104</v>
      </c>
      <c r="G32" s="123" t="s">
        <v>104</v>
      </c>
      <c r="H32" s="123" t="s">
        <v>104</v>
      </c>
      <c r="I32" s="89"/>
      <c r="J32" s="89"/>
      <c r="K32" s="122"/>
    </row>
    <row r="33" spans="2:11" ht="16.5" thickTop="1" thickBot="1" x14ac:dyDescent="0.3">
      <c r="B33" s="90"/>
      <c r="C33" s="91" t="s">
        <v>69</v>
      </c>
      <c r="D33" s="123">
        <v>16935</v>
      </c>
      <c r="E33" s="89"/>
      <c r="F33" s="123" t="s">
        <v>104</v>
      </c>
      <c r="G33" s="123" t="s">
        <v>104</v>
      </c>
      <c r="H33" s="123" t="s">
        <v>104</v>
      </c>
      <c r="I33" s="89"/>
      <c r="J33" s="89"/>
      <c r="K33" s="122"/>
    </row>
    <row r="34" spans="2:11" ht="16.5" thickTop="1" thickBot="1" x14ac:dyDescent="0.3">
      <c r="B34" s="90"/>
      <c r="C34" s="91" t="s">
        <v>70</v>
      </c>
      <c r="D34" s="123">
        <v>57860</v>
      </c>
      <c r="E34" s="89"/>
      <c r="F34" s="123" t="s">
        <v>104</v>
      </c>
      <c r="G34" s="123" t="s">
        <v>104</v>
      </c>
      <c r="H34" s="123" t="s">
        <v>104</v>
      </c>
      <c r="I34" s="89"/>
      <c r="J34" s="89"/>
      <c r="K34" s="122"/>
    </row>
    <row r="35" spans="2:11" ht="16.5" thickTop="1" thickBot="1" x14ac:dyDescent="0.3">
      <c r="B35" s="90"/>
      <c r="C35" s="91" t="s">
        <v>45</v>
      </c>
      <c r="D35" s="123" t="s">
        <v>104</v>
      </c>
      <c r="E35" s="89"/>
      <c r="F35" s="123" t="s">
        <v>104</v>
      </c>
      <c r="G35" s="123" t="s">
        <v>104</v>
      </c>
      <c r="H35" s="123" t="s">
        <v>104</v>
      </c>
      <c r="I35" s="89"/>
      <c r="J35" s="89"/>
      <c r="K35" s="122"/>
    </row>
    <row r="36" spans="2:11" ht="16.5" thickTop="1" thickBot="1" x14ac:dyDescent="0.3">
      <c r="B36" s="90"/>
      <c r="C36" s="91" t="s">
        <v>44</v>
      </c>
      <c r="D36" s="123" t="s">
        <v>104</v>
      </c>
      <c r="E36" s="89"/>
      <c r="F36" s="89"/>
      <c r="G36" s="123" t="s">
        <v>104</v>
      </c>
      <c r="H36" s="123" t="s">
        <v>104</v>
      </c>
      <c r="I36" s="89"/>
      <c r="J36" s="89"/>
      <c r="K36" s="122"/>
    </row>
    <row r="37" spans="2:11" ht="16.5" thickTop="1" thickBot="1" x14ac:dyDescent="0.3">
      <c r="B37" s="90"/>
      <c r="C37" s="87" t="s">
        <v>49</v>
      </c>
      <c r="D37">
        <f>SUM(D38:D40)</f>
        <v>95577</v>
      </c>
      <c r="E37" s="89"/>
      <c r="F37" s="89"/>
      <c r="G37" s="89"/>
      <c r="H37" s="89"/>
      <c r="I37" s="89"/>
      <c r="J37" s="89"/>
      <c r="K37" s="122"/>
    </row>
    <row r="38" spans="2:11" ht="16.5" thickTop="1" thickBot="1" x14ac:dyDescent="0.3">
      <c r="B38" s="90"/>
      <c r="C38" s="91" t="s">
        <v>50</v>
      </c>
      <c r="D38" s="123">
        <v>95550</v>
      </c>
      <c r="E38" s="89"/>
      <c r="F38" s="123" t="s">
        <v>104</v>
      </c>
      <c r="G38" s="123" t="s">
        <v>104</v>
      </c>
      <c r="H38" s="123" t="s">
        <v>104</v>
      </c>
      <c r="I38" s="89"/>
      <c r="J38" s="89"/>
      <c r="K38" s="122"/>
    </row>
    <row r="39" spans="2:11" ht="16.5" thickTop="1" thickBot="1" x14ac:dyDescent="0.3">
      <c r="B39" s="90"/>
      <c r="C39" s="91" t="s">
        <v>51</v>
      </c>
      <c r="D39" s="123">
        <v>27</v>
      </c>
      <c r="E39" s="89"/>
      <c r="F39" s="89"/>
      <c r="G39" s="123">
        <v>27</v>
      </c>
      <c r="H39" s="89"/>
      <c r="I39" s="89"/>
      <c r="J39" s="89"/>
      <c r="K39" s="122"/>
    </row>
    <row r="40" spans="2:11" ht="16.5" thickTop="1" thickBot="1" x14ac:dyDescent="0.3">
      <c r="B40" s="90"/>
      <c r="C40" s="91" t="s">
        <v>52</v>
      </c>
      <c r="D40" s="123" t="s">
        <v>104</v>
      </c>
      <c r="E40" s="89"/>
      <c r="F40" s="89"/>
      <c r="G40" s="89"/>
      <c r="H40" s="89"/>
      <c r="I40" s="89"/>
      <c r="J40" s="89"/>
      <c r="K40" s="123" t="s">
        <v>104</v>
      </c>
    </row>
    <row r="41" spans="2:11" ht="16.5" thickTop="1" thickBot="1" x14ac:dyDescent="0.3">
      <c r="B41" s="90"/>
      <c r="C41" s="87" t="s">
        <v>10</v>
      </c>
      <c r="D41">
        <f>SUM(D42:D51)</f>
        <v>0</v>
      </c>
      <c r="E41" s="89"/>
      <c r="F41" s="89"/>
      <c r="G41" s="89"/>
      <c r="H41" s="89"/>
      <c r="I41" s="89"/>
      <c r="J41" s="89"/>
      <c r="K41" s="122"/>
    </row>
    <row r="42" spans="2:11" ht="16.5" thickTop="1" thickBot="1" x14ac:dyDescent="0.3">
      <c r="B42" s="90"/>
      <c r="C42" s="91" t="s">
        <v>53</v>
      </c>
      <c r="D42" s="123" t="s">
        <v>104</v>
      </c>
      <c r="E42" s="89"/>
      <c r="F42" s="123" t="s">
        <v>104</v>
      </c>
      <c r="G42" s="123" t="s">
        <v>104</v>
      </c>
      <c r="H42" s="89"/>
      <c r="I42" s="89"/>
      <c r="J42" s="89"/>
      <c r="K42" s="122"/>
    </row>
    <row r="43" spans="2:11" ht="16.5" thickTop="1" thickBot="1" x14ac:dyDescent="0.3">
      <c r="B43" s="90"/>
      <c r="C43" s="91" t="s">
        <v>105</v>
      </c>
      <c r="D43" s="123" t="s">
        <v>104</v>
      </c>
      <c r="E43" s="89"/>
      <c r="F43" s="123" t="s">
        <v>104</v>
      </c>
      <c r="G43" s="123" t="s">
        <v>104</v>
      </c>
      <c r="H43" s="89"/>
      <c r="I43" s="89"/>
      <c r="J43" s="89"/>
      <c r="K43" s="122"/>
    </row>
    <row r="44" spans="2:11" ht="16.5" thickTop="1" thickBot="1" x14ac:dyDescent="0.3">
      <c r="B44" s="90"/>
      <c r="C44" s="91" t="s">
        <v>106</v>
      </c>
      <c r="D44" s="123" t="s">
        <v>104</v>
      </c>
      <c r="E44" s="89"/>
      <c r="F44" s="123" t="s">
        <v>104</v>
      </c>
      <c r="G44" s="89"/>
      <c r="H44" s="89"/>
      <c r="I44" s="123" t="s">
        <v>104</v>
      </c>
      <c r="J44" s="89"/>
      <c r="K44" s="122"/>
    </row>
    <row r="45" spans="2:11" ht="16.5" thickTop="1" thickBot="1" x14ac:dyDescent="0.3">
      <c r="B45" s="90"/>
      <c r="C45" s="93" t="s">
        <v>71</v>
      </c>
      <c r="D45" s="123" t="s">
        <v>104</v>
      </c>
      <c r="E45" s="89"/>
      <c r="F45" s="123" t="s">
        <v>104</v>
      </c>
      <c r="G45" s="123" t="s">
        <v>104</v>
      </c>
      <c r="H45" s="89"/>
      <c r="I45" s="89"/>
      <c r="J45" s="89"/>
      <c r="K45" s="122"/>
    </row>
    <row r="46" spans="2:11" ht="16.5" thickTop="1" thickBot="1" x14ac:dyDescent="0.3">
      <c r="B46" s="90"/>
      <c r="C46" s="93" t="s">
        <v>107</v>
      </c>
      <c r="D46" s="123" t="s">
        <v>104</v>
      </c>
      <c r="E46" s="89"/>
      <c r="F46" s="123" t="s">
        <v>104</v>
      </c>
      <c r="G46" s="123" t="s">
        <v>104</v>
      </c>
      <c r="H46" s="89"/>
      <c r="I46" s="89"/>
      <c r="J46" s="89"/>
      <c r="K46" s="122"/>
    </row>
    <row r="47" spans="2:11" ht="16.5" thickTop="1" thickBot="1" x14ac:dyDescent="0.3">
      <c r="B47" s="90"/>
      <c r="C47" s="93" t="s">
        <v>108</v>
      </c>
      <c r="D47" s="123" t="s">
        <v>104</v>
      </c>
      <c r="E47" s="89"/>
      <c r="F47" s="123" t="s">
        <v>104</v>
      </c>
      <c r="G47" s="123" t="s">
        <v>104</v>
      </c>
      <c r="H47" s="89"/>
      <c r="I47" s="89"/>
      <c r="J47" s="89"/>
      <c r="K47" s="122"/>
    </row>
    <row r="48" spans="2:11" ht="16.5" thickTop="1" thickBot="1" x14ac:dyDescent="0.3">
      <c r="B48" s="90"/>
      <c r="C48" s="91" t="s">
        <v>109</v>
      </c>
      <c r="D48" s="123" t="s">
        <v>104</v>
      </c>
      <c r="E48" s="89"/>
      <c r="F48" s="89"/>
      <c r="G48" s="89"/>
      <c r="H48" s="89"/>
      <c r="I48" s="123" t="s">
        <v>104</v>
      </c>
      <c r="J48" s="123" t="s">
        <v>104</v>
      </c>
      <c r="K48" s="123" t="s">
        <v>104</v>
      </c>
    </row>
    <row r="49" spans="2:11" ht="16.5" thickTop="1" thickBot="1" x14ac:dyDescent="0.3">
      <c r="B49" s="90"/>
      <c r="C49" s="91" t="s">
        <v>110</v>
      </c>
      <c r="D49" s="123" t="s">
        <v>104</v>
      </c>
      <c r="E49" s="89"/>
      <c r="F49" s="123" t="s">
        <v>104</v>
      </c>
      <c r="G49" s="123" t="s">
        <v>104</v>
      </c>
      <c r="H49" s="89"/>
      <c r="I49" s="89"/>
      <c r="J49" s="89"/>
      <c r="K49" s="122"/>
    </row>
    <row r="50" spans="2:11" ht="16.5" thickTop="1" thickBot="1" x14ac:dyDescent="0.3">
      <c r="B50" s="90"/>
      <c r="C50" s="87" t="s">
        <v>54</v>
      </c>
      <c r="D50" s="92"/>
      <c r="E50" s="89"/>
      <c r="F50" s="89"/>
      <c r="G50" s="89"/>
      <c r="H50" s="89"/>
      <c r="I50" s="89"/>
      <c r="J50" s="89"/>
      <c r="K50" s="122"/>
    </row>
    <row r="51" spans="2:11" ht="16.5" thickTop="1" thickBot="1" x14ac:dyDescent="0.3">
      <c r="B51" s="90"/>
      <c r="C51" s="91" t="s">
        <v>55</v>
      </c>
      <c r="D51" s="123" t="s">
        <v>104</v>
      </c>
      <c r="E51" s="89"/>
      <c r="F51" s="89"/>
      <c r="G51" s="89"/>
      <c r="H51" s="89"/>
      <c r="I51" s="89"/>
      <c r="J51" s="123" t="s">
        <v>104</v>
      </c>
      <c r="K51" s="122"/>
    </row>
    <row r="52" spans="2:11" ht="16.5" thickTop="1" thickBot="1" x14ac:dyDescent="0.3">
      <c r="B52" s="94" t="s">
        <v>56</v>
      </c>
      <c r="C52" s="95" t="s">
        <v>57</v>
      </c>
      <c r="D52">
        <f>SUM(D53:D65)</f>
        <v>1517719</v>
      </c>
      <c r="E52" s="89"/>
      <c r="F52" s="89"/>
      <c r="G52" s="89"/>
      <c r="H52" s="89"/>
      <c r="I52" s="89"/>
      <c r="J52" s="89"/>
      <c r="K52" s="122"/>
    </row>
    <row r="53" spans="2:11" ht="16.5" thickTop="1" thickBot="1" x14ac:dyDescent="0.3">
      <c r="B53" s="96"/>
      <c r="C53" s="97" t="s">
        <v>48</v>
      </c>
      <c r="D53" s="123">
        <v>1244795</v>
      </c>
      <c r="E53" s="89">
        <v>1211730</v>
      </c>
      <c r="F53" s="123">
        <v>1211730</v>
      </c>
      <c r="G53" s="123">
        <v>31233</v>
      </c>
      <c r="H53" s="123">
        <v>1832</v>
      </c>
      <c r="I53" s="89"/>
      <c r="J53" s="89"/>
      <c r="K53" s="122"/>
    </row>
    <row r="54" spans="2:11" ht="16.5" thickTop="1" thickBot="1" x14ac:dyDescent="0.3">
      <c r="B54" s="96"/>
      <c r="C54" s="97" t="s">
        <v>58</v>
      </c>
      <c r="D54" s="123">
        <v>236541</v>
      </c>
      <c r="E54" s="89"/>
      <c r="F54" s="123">
        <v>236329</v>
      </c>
      <c r="G54" s="123">
        <v>198</v>
      </c>
      <c r="H54" s="123">
        <v>14</v>
      </c>
      <c r="I54" s="89"/>
      <c r="J54" s="89"/>
      <c r="K54" s="122"/>
    </row>
    <row r="55" spans="2:11" ht="16.5" thickTop="1" thickBot="1" x14ac:dyDescent="0.3">
      <c r="B55" s="96"/>
      <c r="C55" s="97" t="s">
        <v>59</v>
      </c>
      <c r="D55" s="78" t="s">
        <v>104</v>
      </c>
      <c r="E55" s="89"/>
      <c r="F55" s="89"/>
      <c r="G55" s="123" t="s">
        <v>104</v>
      </c>
      <c r="H55" s="123" t="s">
        <v>104</v>
      </c>
      <c r="I55" s="89"/>
      <c r="J55" s="89"/>
      <c r="K55" s="122"/>
    </row>
    <row r="56" spans="2:11" ht="16.5" thickTop="1" thickBot="1" x14ac:dyDescent="0.3">
      <c r="B56" s="96"/>
      <c r="C56" s="97" t="s">
        <v>60</v>
      </c>
      <c r="D56" s="78" t="s">
        <v>104</v>
      </c>
      <c r="E56" s="89"/>
      <c r="F56" s="89"/>
      <c r="G56" s="123" t="s">
        <v>104</v>
      </c>
      <c r="H56" s="123" t="s">
        <v>104</v>
      </c>
      <c r="I56" s="89"/>
      <c r="J56" s="89"/>
      <c r="K56" s="122"/>
    </row>
    <row r="57" spans="2:11" ht="16.5" thickTop="1" thickBot="1" x14ac:dyDescent="0.3">
      <c r="B57" s="96"/>
      <c r="C57" s="95" t="s">
        <v>111</v>
      </c>
      <c r="D57" s="92"/>
      <c r="E57" s="89"/>
      <c r="F57" s="89"/>
      <c r="G57" s="89"/>
      <c r="H57" s="89"/>
      <c r="I57" s="89"/>
      <c r="J57" s="89"/>
      <c r="K57" s="122"/>
    </row>
    <row r="58" spans="2:11" ht="16.5" thickTop="1" thickBot="1" x14ac:dyDescent="0.3">
      <c r="B58" s="96"/>
      <c r="C58" s="97" t="s">
        <v>58</v>
      </c>
      <c r="D58" s="123">
        <v>0</v>
      </c>
      <c r="E58" s="89">
        <v>0</v>
      </c>
      <c r="F58" s="123">
        <v>0</v>
      </c>
      <c r="G58" s="123">
        <v>0</v>
      </c>
      <c r="H58" s="123">
        <v>0</v>
      </c>
      <c r="I58" s="89"/>
      <c r="J58" s="89"/>
      <c r="K58" s="122"/>
    </row>
    <row r="59" spans="2:11" ht="16.5" thickTop="1" thickBot="1" x14ac:dyDescent="0.3">
      <c r="B59" s="96"/>
      <c r="C59" s="97" t="s">
        <v>112</v>
      </c>
      <c r="D59" s="78">
        <v>36383</v>
      </c>
      <c r="E59" s="89">
        <v>17108</v>
      </c>
      <c r="F59" s="123">
        <v>36225</v>
      </c>
      <c r="G59" s="123">
        <v>55</v>
      </c>
      <c r="H59" s="123">
        <v>103</v>
      </c>
      <c r="I59" s="89"/>
      <c r="J59" s="89"/>
      <c r="K59" s="122"/>
    </row>
    <row r="60" spans="2:11" ht="16.5" thickTop="1" thickBot="1" x14ac:dyDescent="0.3">
      <c r="B60" s="96"/>
      <c r="C60" s="95" t="s">
        <v>113</v>
      </c>
      <c r="D60" s="92"/>
      <c r="E60" s="89"/>
      <c r="F60" s="88"/>
      <c r="G60" s="88"/>
      <c r="H60" s="88"/>
      <c r="I60" s="88"/>
      <c r="J60" s="89"/>
      <c r="K60" s="122"/>
    </row>
    <row r="61" spans="2:11" ht="16.5" thickTop="1" thickBot="1" x14ac:dyDescent="0.3">
      <c r="B61" s="96"/>
      <c r="C61" s="97" t="s">
        <v>75</v>
      </c>
      <c r="D61" s="123" t="s">
        <v>104</v>
      </c>
      <c r="E61" s="89"/>
      <c r="F61" s="123" t="s">
        <v>104</v>
      </c>
      <c r="G61" s="123" t="s">
        <v>104</v>
      </c>
      <c r="H61" s="123" t="s">
        <v>104</v>
      </c>
      <c r="I61" s="89"/>
      <c r="J61" s="88"/>
      <c r="K61" s="122"/>
    </row>
    <row r="62" spans="2:11" ht="16.5" thickTop="1" thickBot="1" x14ac:dyDescent="0.3">
      <c r="B62" s="96"/>
      <c r="C62" s="97" t="s">
        <v>114</v>
      </c>
      <c r="D62" s="123" t="s">
        <v>104</v>
      </c>
      <c r="E62" s="89"/>
      <c r="F62" s="123" t="s">
        <v>104</v>
      </c>
      <c r="G62" s="123" t="s">
        <v>104</v>
      </c>
      <c r="H62" s="123" t="s">
        <v>104</v>
      </c>
      <c r="I62" s="89"/>
      <c r="J62" s="88"/>
      <c r="K62" s="122"/>
    </row>
    <row r="63" spans="2:11" ht="16.5" thickTop="1" thickBot="1" x14ac:dyDescent="0.3">
      <c r="B63" s="96"/>
      <c r="C63" s="97" t="s">
        <v>115</v>
      </c>
      <c r="D63" s="78" t="s">
        <v>104</v>
      </c>
      <c r="E63" s="89"/>
      <c r="F63" s="78" t="s">
        <v>104</v>
      </c>
      <c r="G63" s="78" t="s">
        <v>104</v>
      </c>
      <c r="H63" s="78" t="s">
        <v>104</v>
      </c>
      <c r="I63" s="89"/>
      <c r="J63" s="88"/>
      <c r="K63" s="122"/>
    </row>
    <row r="64" spans="2:11" ht="16.5" thickTop="1" thickBot="1" x14ac:dyDescent="0.3">
      <c r="B64" s="96"/>
      <c r="C64" s="95" t="s">
        <v>116</v>
      </c>
      <c r="D64" s="92"/>
      <c r="E64" s="89"/>
      <c r="F64" s="89"/>
      <c r="G64" s="89"/>
      <c r="H64" s="89"/>
      <c r="I64" s="89"/>
      <c r="J64" s="88"/>
      <c r="K64" s="122"/>
    </row>
    <row r="65" spans="2:11" ht="16.5" thickTop="1" thickBot="1" x14ac:dyDescent="0.3">
      <c r="B65" s="96"/>
      <c r="C65" s="97" t="s">
        <v>117</v>
      </c>
      <c r="D65" s="123" t="s">
        <v>104</v>
      </c>
      <c r="E65" s="89"/>
      <c r="F65" s="78" t="s">
        <v>104</v>
      </c>
      <c r="G65" s="78" t="s">
        <v>104</v>
      </c>
      <c r="H65" s="78" t="s">
        <v>104</v>
      </c>
      <c r="I65" s="89"/>
      <c r="J65" s="88"/>
      <c r="K65" s="122"/>
    </row>
    <row r="66" spans="2:11" ht="16.5" thickTop="1" thickBot="1" x14ac:dyDescent="0.3">
      <c r="B66" s="86" t="s">
        <v>61</v>
      </c>
      <c r="C66" s="87" t="s">
        <v>62</v>
      </c>
      <c r="D66" s="102">
        <f>SUM(D67:D70)</f>
        <v>69779</v>
      </c>
      <c r="E66" s="89"/>
      <c r="F66" s="89"/>
      <c r="G66" s="89"/>
      <c r="H66" s="89"/>
      <c r="I66" s="89"/>
      <c r="J66" s="88"/>
      <c r="K66" s="122"/>
    </row>
    <row r="67" spans="2:11" ht="16.5" thickTop="1" thickBot="1" x14ac:dyDescent="0.3">
      <c r="B67" s="90"/>
      <c r="C67" s="91" t="s">
        <v>72</v>
      </c>
      <c r="D67" s="125">
        <v>0</v>
      </c>
      <c r="E67" s="89"/>
      <c r="F67" s="89"/>
      <c r="G67" s="78">
        <v>0</v>
      </c>
      <c r="H67" s="88"/>
      <c r="I67" s="88"/>
      <c r="J67" s="88"/>
      <c r="K67" s="122"/>
    </row>
    <row r="68" spans="2:11" ht="16.5" thickTop="1" thickBot="1" x14ac:dyDescent="0.3">
      <c r="B68" s="90"/>
      <c r="C68" s="91" t="s">
        <v>63</v>
      </c>
      <c r="D68" s="126">
        <v>68451</v>
      </c>
      <c r="E68" s="89">
        <v>0</v>
      </c>
      <c r="F68" s="78" t="s">
        <v>104</v>
      </c>
      <c r="G68" s="78" t="s">
        <v>104</v>
      </c>
      <c r="H68" s="78" t="s">
        <v>104</v>
      </c>
      <c r="I68" s="89"/>
      <c r="J68" s="88"/>
      <c r="K68" s="122"/>
    </row>
    <row r="69" spans="2:11" ht="16.5" thickTop="1" thickBot="1" x14ac:dyDescent="0.3">
      <c r="B69" s="90"/>
      <c r="C69" s="87" t="s">
        <v>64</v>
      </c>
      <c r="D69" s="92"/>
      <c r="E69" s="89"/>
      <c r="F69" s="89"/>
      <c r="G69" s="89"/>
      <c r="H69" s="89"/>
      <c r="I69" s="89"/>
      <c r="J69" s="88"/>
      <c r="K69" s="127"/>
    </row>
    <row r="70" spans="2:11" ht="16.5" thickTop="1" thickBot="1" x14ac:dyDescent="0.3">
      <c r="B70" s="90"/>
      <c r="C70" s="91" t="s">
        <v>65</v>
      </c>
      <c r="D70" s="126">
        <v>1328</v>
      </c>
      <c r="E70" s="89"/>
      <c r="F70" s="89"/>
      <c r="G70" s="78">
        <v>1299</v>
      </c>
      <c r="H70" s="89"/>
      <c r="I70" s="89"/>
      <c r="J70" s="88"/>
      <c r="K70" s="122"/>
    </row>
    <row r="71" spans="2:11" ht="16.5" thickTop="1" thickBot="1" x14ac:dyDescent="0.3">
      <c r="B71" s="94" t="s">
        <v>11</v>
      </c>
      <c r="C71" s="98" t="s">
        <v>66</v>
      </c>
      <c r="D71">
        <f>SUM(D72:D76)</f>
        <v>0</v>
      </c>
      <c r="E71" s="89"/>
      <c r="F71" s="89"/>
      <c r="G71" s="89"/>
      <c r="H71" s="89"/>
      <c r="I71" s="89"/>
      <c r="J71" s="89"/>
      <c r="K71" s="122"/>
    </row>
    <row r="72" spans="2:11" ht="16.5" thickTop="1" thickBot="1" x14ac:dyDescent="0.3">
      <c r="B72" s="96"/>
      <c r="C72" s="99" t="s">
        <v>118</v>
      </c>
      <c r="D72" s="78" t="s">
        <v>104</v>
      </c>
      <c r="E72" s="89"/>
      <c r="F72" s="89"/>
      <c r="G72" s="78" t="s">
        <v>104</v>
      </c>
      <c r="H72" s="89"/>
      <c r="I72" s="89"/>
      <c r="J72" s="88"/>
      <c r="K72" s="122"/>
    </row>
    <row r="73" spans="2:11" ht="16.5" thickTop="1" thickBot="1" x14ac:dyDescent="0.3">
      <c r="B73" s="96"/>
      <c r="C73" s="99" t="s">
        <v>119</v>
      </c>
      <c r="D73" s="78" t="s">
        <v>104</v>
      </c>
      <c r="E73" s="89"/>
      <c r="F73" s="89"/>
      <c r="G73" s="78" t="s">
        <v>104</v>
      </c>
      <c r="H73" s="78" t="s">
        <v>104</v>
      </c>
      <c r="I73" s="89"/>
      <c r="J73" s="88"/>
      <c r="K73" s="122"/>
    </row>
    <row r="74" spans="2:11" ht="16.5" thickTop="1" thickBot="1" x14ac:dyDescent="0.3">
      <c r="B74" s="96"/>
      <c r="C74" s="98" t="s">
        <v>67</v>
      </c>
      <c r="D74" s="92"/>
      <c r="E74" s="89"/>
      <c r="F74" s="89"/>
      <c r="G74" s="89"/>
      <c r="H74" s="89"/>
      <c r="I74" s="89"/>
      <c r="J74" s="89"/>
      <c r="K74" s="122"/>
    </row>
    <row r="75" spans="2:11" ht="16.5" thickTop="1" thickBot="1" x14ac:dyDescent="0.3">
      <c r="B75" s="96"/>
      <c r="C75" s="99" t="s">
        <v>120</v>
      </c>
      <c r="D75" s="78" t="s">
        <v>104</v>
      </c>
      <c r="E75" s="89"/>
      <c r="F75" s="89"/>
      <c r="G75" s="89"/>
      <c r="H75" s="78" t="s">
        <v>104</v>
      </c>
      <c r="I75" s="89"/>
      <c r="J75" s="88"/>
      <c r="K75" s="122"/>
    </row>
    <row r="76" spans="2:11" ht="16.5" thickTop="1" thickBot="1" x14ac:dyDescent="0.3">
      <c r="B76" s="128"/>
      <c r="C76" s="129" t="s">
        <v>121</v>
      </c>
      <c r="D76" s="78" t="s">
        <v>104</v>
      </c>
      <c r="E76" s="130"/>
      <c r="F76" s="78" t="s">
        <v>104</v>
      </c>
      <c r="G76" s="78" t="s">
        <v>104</v>
      </c>
      <c r="H76" s="78" t="s">
        <v>104</v>
      </c>
      <c r="I76" s="130"/>
      <c r="J76" s="130"/>
      <c r="K76" s="131"/>
    </row>
    <row r="77" spans="2:11" ht="15.75" thickBot="1" x14ac:dyDescent="0.3"/>
    <row r="78" spans="2:11" ht="15.75" thickBot="1" x14ac:dyDescent="0.3">
      <c r="B78" s="100" t="s">
        <v>68</v>
      </c>
      <c r="C78" s="101"/>
      <c r="D78" s="132">
        <f>SUM(D16,D17,D19,D22,D23,D25,D26,D38,D39,D53,D54,D58,D59,D61,D62,D67,D68,D70,)</f>
        <v>4172911</v>
      </c>
      <c r="E78" s="89"/>
      <c r="F78" s="133">
        <f>SUM(F16,F17,F22,F23,F53,F54,F58, F59)</f>
        <v>3435263</v>
      </c>
      <c r="G78" s="133">
        <f>SUM(G16,G17,G22,G23,G39,G53,G54,G58, G59, G67,G70,)</f>
        <v>35793</v>
      </c>
      <c r="H78" s="133">
        <f>SUM(H16,H17,H22,H23,H53,H54, H58, H59)</f>
        <v>6058</v>
      </c>
      <c r="I78" s="133"/>
      <c r="J78" s="133"/>
      <c r="K78" s="134"/>
    </row>
    <row r="79" spans="2:11" x14ac:dyDescent="0.25">
      <c r="J79" s="135"/>
      <c r="K79" s="135"/>
    </row>
  </sheetData>
  <mergeCells count="1">
    <mergeCell ref="B13:K1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79"/>
  <sheetViews>
    <sheetView topLeftCell="C1" workbookViewId="0">
      <selection activeCell="G71" sqref="G71"/>
    </sheetView>
  </sheetViews>
  <sheetFormatPr defaultRowHeight="15" x14ac:dyDescent="0.25"/>
  <cols>
    <col min="2" max="2" width="22.5703125" customWidth="1"/>
    <col min="3" max="3" width="39.42578125" customWidth="1"/>
    <col min="4" max="4" width="14" bestFit="1" customWidth="1"/>
    <col min="5" max="5" width="1.5703125" customWidth="1"/>
    <col min="6" max="8" width="13.42578125" bestFit="1" customWidth="1"/>
    <col min="9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7" t="s">
        <v>35</v>
      </c>
      <c r="C6" s="78" t="s">
        <v>130</v>
      </c>
    </row>
    <row r="8" spans="2:11" ht="15.75" thickBot="1" x14ac:dyDescent="0.3">
      <c r="B8" s="79" t="s">
        <v>36</v>
      </c>
    </row>
    <row r="9" spans="2:11" ht="16.5" thickTop="1" thickBot="1" x14ac:dyDescent="0.3">
      <c r="B9" s="78"/>
      <c r="C9" t="s">
        <v>37</v>
      </c>
    </row>
    <row r="10" spans="2:11" ht="15.75" thickTop="1" x14ac:dyDescent="0.25">
      <c r="B10" s="80"/>
      <c r="C10" t="s">
        <v>38</v>
      </c>
    </row>
    <row r="11" spans="2:11" x14ac:dyDescent="0.25">
      <c r="B11" s="81"/>
    </row>
    <row r="12" spans="2:11" ht="15.75" thickBot="1" x14ac:dyDescent="0.3">
      <c r="B12" s="81"/>
    </row>
    <row r="13" spans="2:11" ht="15.75" thickBot="1" x14ac:dyDescent="0.3">
      <c r="B13" s="167" t="s">
        <v>73</v>
      </c>
      <c r="C13" s="168"/>
      <c r="D13" s="168"/>
      <c r="E13" s="168"/>
      <c r="F13" s="168"/>
      <c r="G13" s="168"/>
      <c r="H13" s="168"/>
      <c r="I13" s="168"/>
      <c r="J13" s="168"/>
      <c r="K13" s="169"/>
    </row>
    <row r="14" spans="2:11" x14ac:dyDescent="0.25">
      <c r="B14" s="82"/>
      <c r="C14" s="83"/>
      <c r="D14" s="84" t="s">
        <v>97</v>
      </c>
      <c r="E14" s="119"/>
      <c r="F14" s="85" t="s">
        <v>98</v>
      </c>
      <c r="G14" s="85" t="s">
        <v>99</v>
      </c>
      <c r="H14" s="85" t="s">
        <v>100</v>
      </c>
      <c r="I14" s="85" t="s">
        <v>101</v>
      </c>
      <c r="J14" s="85" t="s">
        <v>102</v>
      </c>
      <c r="K14" s="120" t="s">
        <v>103</v>
      </c>
    </row>
    <row r="15" spans="2:11" ht="15.75" thickBot="1" x14ac:dyDescent="0.3">
      <c r="B15" s="86" t="s">
        <v>39</v>
      </c>
      <c r="C15" s="87" t="s">
        <v>40</v>
      </c>
      <c r="D15">
        <f>SUM(D16:D20)</f>
        <v>611830</v>
      </c>
      <c r="E15" s="121"/>
      <c r="F15" s="88"/>
      <c r="G15" s="88"/>
      <c r="H15" s="88"/>
      <c r="I15" s="88"/>
      <c r="J15" s="89"/>
      <c r="K15" s="122"/>
    </row>
    <row r="16" spans="2:11" ht="16.5" thickTop="1" thickBot="1" x14ac:dyDescent="0.3">
      <c r="B16" s="90"/>
      <c r="C16" s="91" t="s">
        <v>41</v>
      </c>
      <c r="D16" s="123">
        <v>282770</v>
      </c>
      <c r="E16" s="89"/>
      <c r="F16" s="78">
        <v>281544</v>
      </c>
      <c r="G16" s="78">
        <v>425</v>
      </c>
      <c r="H16" s="78">
        <v>801</v>
      </c>
      <c r="I16" s="89"/>
      <c r="J16" s="89"/>
      <c r="K16" s="122"/>
    </row>
    <row r="17" spans="2:14" ht="16.5" thickTop="1" thickBot="1" x14ac:dyDescent="0.3">
      <c r="B17" s="90"/>
      <c r="C17" s="91" t="s">
        <v>42</v>
      </c>
      <c r="D17" s="123">
        <v>128516</v>
      </c>
      <c r="E17" s="89">
        <v>207068</v>
      </c>
      <c r="F17" s="78">
        <v>128255</v>
      </c>
      <c r="G17" s="78">
        <v>202</v>
      </c>
      <c r="H17" s="78">
        <v>59</v>
      </c>
      <c r="I17" s="89"/>
      <c r="J17" s="89"/>
      <c r="K17" s="122"/>
    </row>
    <row r="18" spans="2:14" ht="16.5" thickTop="1" thickBot="1" x14ac:dyDescent="0.3">
      <c r="B18" s="90"/>
      <c r="C18" s="91" t="s">
        <v>43</v>
      </c>
      <c r="D18" s="123" t="s">
        <v>104</v>
      </c>
      <c r="E18" s="89"/>
      <c r="F18" s="123" t="s">
        <v>104</v>
      </c>
      <c r="G18" s="123" t="s">
        <v>104</v>
      </c>
      <c r="H18" s="123" t="s">
        <v>104</v>
      </c>
      <c r="I18" s="89"/>
      <c r="J18" s="89"/>
      <c r="K18" s="122"/>
    </row>
    <row r="19" spans="2:14" ht="16.5" thickTop="1" thickBot="1" x14ac:dyDescent="0.3">
      <c r="B19" s="90"/>
      <c r="C19" s="91" t="s">
        <v>69</v>
      </c>
      <c r="D19" s="123">
        <v>200544</v>
      </c>
      <c r="E19" s="89"/>
      <c r="F19" s="123" t="s">
        <v>104</v>
      </c>
      <c r="G19" s="123" t="s">
        <v>104</v>
      </c>
      <c r="H19" s="123" t="s">
        <v>104</v>
      </c>
      <c r="I19" s="89"/>
      <c r="J19" s="89"/>
      <c r="K19" s="122"/>
    </row>
    <row r="20" spans="2:14" ht="16.5" thickTop="1" thickBot="1" x14ac:dyDescent="0.3">
      <c r="B20" s="90"/>
      <c r="C20" s="91" t="s">
        <v>44</v>
      </c>
      <c r="D20" s="123" t="s">
        <v>104</v>
      </c>
      <c r="E20" s="89"/>
      <c r="F20" s="123" t="s">
        <v>104</v>
      </c>
      <c r="G20" s="123" t="s">
        <v>104</v>
      </c>
      <c r="H20" s="123" t="s">
        <v>104</v>
      </c>
      <c r="I20" s="89"/>
      <c r="J20" s="89"/>
      <c r="K20" s="122"/>
    </row>
    <row r="21" spans="2:14" ht="16.5" thickTop="1" thickBot="1" x14ac:dyDescent="0.3">
      <c r="B21" s="90"/>
      <c r="C21" s="87" t="s">
        <v>46</v>
      </c>
      <c r="D21">
        <f>SUM(D22:D28)</f>
        <v>522066</v>
      </c>
      <c r="E21" s="89"/>
      <c r="F21" s="88"/>
      <c r="G21" s="88"/>
      <c r="H21" s="88"/>
      <c r="I21" s="89"/>
      <c r="J21" s="89"/>
      <c r="K21" s="122"/>
    </row>
    <row r="22" spans="2:14" ht="16.5" thickTop="1" thickBot="1" x14ac:dyDescent="0.3">
      <c r="B22" s="90"/>
      <c r="C22" s="91" t="s">
        <v>41</v>
      </c>
      <c r="D22" s="123">
        <v>395870</v>
      </c>
      <c r="E22" s="89"/>
      <c r="F22" s="78">
        <v>394154</v>
      </c>
      <c r="G22" s="78">
        <v>595</v>
      </c>
      <c r="H22" s="78">
        <v>1121</v>
      </c>
      <c r="I22" s="89"/>
      <c r="J22" s="89"/>
      <c r="K22" s="122"/>
    </row>
    <row r="23" spans="2:14" ht="16.5" thickTop="1" thickBot="1" x14ac:dyDescent="0.3">
      <c r="B23" s="90"/>
      <c r="C23" s="91" t="s">
        <v>42</v>
      </c>
      <c r="D23" s="123">
        <v>102913</v>
      </c>
      <c r="E23" s="89"/>
      <c r="F23" s="124">
        <v>128255</v>
      </c>
      <c r="G23" s="124">
        <v>202</v>
      </c>
      <c r="H23" s="124">
        <v>59</v>
      </c>
      <c r="I23" s="89"/>
      <c r="J23" s="89"/>
      <c r="K23" s="122"/>
    </row>
    <row r="24" spans="2:14" ht="16.5" thickTop="1" thickBot="1" x14ac:dyDescent="0.3">
      <c r="B24" s="90"/>
      <c r="C24" s="91" t="s">
        <v>43</v>
      </c>
      <c r="D24" s="123" t="s">
        <v>104</v>
      </c>
      <c r="E24" s="89"/>
      <c r="F24" s="123" t="s">
        <v>104</v>
      </c>
      <c r="G24" s="123" t="s">
        <v>104</v>
      </c>
      <c r="H24" s="123" t="s">
        <v>104</v>
      </c>
      <c r="I24" s="89"/>
      <c r="J24" s="89"/>
      <c r="K24" s="122"/>
    </row>
    <row r="25" spans="2:14" ht="16.5" thickTop="1" thickBot="1" x14ac:dyDescent="0.3">
      <c r="B25" s="90"/>
      <c r="C25" s="91" t="s">
        <v>69</v>
      </c>
      <c r="D25" s="123">
        <v>5272</v>
      </c>
      <c r="E25" s="89"/>
      <c r="F25" s="123" t="s">
        <v>104</v>
      </c>
      <c r="G25" s="123" t="s">
        <v>104</v>
      </c>
      <c r="H25" s="123" t="s">
        <v>104</v>
      </c>
      <c r="I25" s="89"/>
      <c r="J25" s="89"/>
      <c r="K25" s="122"/>
      <c r="N25" s="81"/>
    </row>
    <row r="26" spans="2:14" ht="16.5" thickTop="1" thickBot="1" x14ac:dyDescent="0.3">
      <c r="B26" s="90"/>
      <c r="C26" s="91" t="s">
        <v>70</v>
      </c>
      <c r="D26" s="123">
        <v>18011</v>
      </c>
      <c r="E26" s="89"/>
      <c r="F26" s="123" t="s">
        <v>104</v>
      </c>
      <c r="G26" s="123" t="s">
        <v>104</v>
      </c>
      <c r="H26" s="123" t="s">
        <v>104</v>
      </c>
      <c r="I26" s="89"/>
      <c r="J26" s="89"/>
      <c r="K26" s="122"/>
      <c r="N26" s="81"/>
    </row>
    <row r="27" spans="2:14" ht="16.5" thickTop="1" thickBot="1" x14ac:dyDescent="0.3">
      <c r="B27" s="90"/>
      <c r="C27" s="91" t="s">
        <v>45</v>
      </c>
      <c r="D27" s="123" t="s">
        <v>104</v>
      </c>
      <c r="E27" s="89"/>
      <c r="F27" s="123" t="s">
        <v>104</v>
      </c>
      <c r="G27" s="123" t="s">
        <v>104</v>
      </c>
      <c r="H27" s="123" t="s">
        <v>104</v>
      </c>
      <c r="I27" s="89"/>
      <c r="J27" s="89"/>
      <c r="K27" s="122"/>
      <c r="N27" s="81"/>
    </row>
    <row r="28" spans="2:14" ht="16.5" thickTop="1" thickBot="1" x14ac:dyDescent="0.3">
      <c r="B28" s="90"/>
      <c r="C28" s="91" t="s">
        <v>44</v>
      </c>
      <c r="D28" s="123" t="s">
        <v>104</v>
      </c>
      <c r="E28" s="89"/>
      <c r="F28" s="123" t="s">
        <v>104</v>
      </c>
      <c r="G28" s="123" t="s">
        <v>104</v>
      </c>
      <c r="H28" s="123" t="s">
        <v>104</v>
      </c>
      <c r="I28" s="89"/>
      <c r="J28" s="89"/>
      <c r="K28" s="122"/>
      <c r="N28" s="81"/>
    </row>
    <row r="29" spans="2:14" ht="16.5" thickTop="1" thickBot="1" x14ac:dyDescent="0.3">
      <c r="B29" s="90"/>
      <c r="C29" s="87" t="s">
        <v>47</v>
      </c>
      <c r="D29">
        <f>SUM(D30:D36)</f>
        <v>522066</v>
      </c>
      <c r="E29" s="89"/>
      <c r="F29" s="88"/>
      <c r="G29" s="88"/>
      <c r="H29" s="88"/>
      <c r="I29" s="88"/>
      <c r="J29" s="89"/>
      <c r="K29" s="122"/>
      <c r="N29" s="81"/>
    </row>
    <row r="30" spans="2:14" ht="16.5" thickTop="1" thickBot="1" x14ac:dyDescent="0.3">
      <c r="B30" s="90"/>
      <c r="C30" s="91" t="s">
        <v>41</v>
      </c>
      <c r="D30" s="123">
        <v>395870</v>
      </c>
      <c r="E30" s="89">
        <v>738431</v>
      </c>
      <c r="F30" s="78">
        <v>394154</v>
      </c>
      <c r="G30" s="78">
        <v>595</v>
      </c>
      <c r="H30" s="78">
        <v>1121</v>
      </c>
      <c r="I30" s="89"/>
      <c r="J30" s="89"/>
      <c r="K30" s="122"/>
      <c r="N30" s="81"/>
    </row>
    <row r="31" spans="2:14" ht="16.5" thickTop="1" thickBot="1" x14ac:dyDescent="0.3">
      <c r="B31" s="90"/>
      <c r="C31" s="91" t="s">
        <v>42</v>
      </c>
      <c r="D31" s="123">
        <v>102913</v>
      </c>
      <c r="E31" s="89"/>
      <c r="F31" s="124">
        <v>102704</v>
      </c>
      <c r="G31" s="124">
        <v>161</v>
      </c>
      <c r="H31" s="124">
        <v>48</v>
      </c>
      <c r="I31" s="89"/>
      <c r="J31" s="89"/>
      <c r="K31" s="122"/>
    </row>
    <row r="32" spans="2:14" ht="16.5" thickTop="1" thickBot="1" x14ac:dyDescent="0.3">
      <c r="B32" s="90"/>
      <c r="C32" s="91" t="s">
        <v>43</v>
      </c>
      <c r="D32" s="123" t="s">
        <v>104</v>
      </c>
      <c r="E32" s="89"/>
      <c r="F32" s="123" t="s">
        <v>104</v>
      </c>
      <c r="G32" s="123" t="s">
        <v>104</v>
      </c>
      <c r="H32" s="123" t="s">
        <v>104</v>
      </c>
      <c r="I32" s="89"/>
      <c r="J32" s="89"/>
      <c r="K32" s="122"/>
    </row>
    <row r="33" spans="2:11" ht="16.5" thickTop="1" thickBot="1" x14ac:dyDescent="0.3">
      <c r="B33" s="90"/>
      <c r="C33" s="91" t="s">
        <v>69</v>
      </c>
      <c r="D33" s="123">
        <v>5272</v>
      </c>
      <c r="E33" s="89"/>
      <c r="F33" s="123" t="s">
        <v>104</v>
      </c>
      <c r="G33" s="123" t="s">
        <v>104</v>
      </c>
      <c r="H33" s="123" t="s">
        <v>104</v>
      </c>
      <c r="I33" s="89"/>
      <c r="J33" s="89"/>
      <c r="K33" s="122"/>
    </row>
    <row r="34" spans="2:11" ht="16.5" thickTop="1" thickBot="1" x14ac:dyDescent="0.3">
      <c r="B34" s="90"/>
      <c r="C34" s="91" t="s">
        <v>70</v>
      </c>
      <c r="D34" s="123">
        <v>18011</v>
      </c>
      <c r="E34" s="89"/>
      <c r="F34" s="123" t="s">
        <v>104</v>
      </c>
      <c r="G34" s="123" t="s">
        <v>104</v>
      </c>
      <c r="H34" s="123" t="s">
        <v>104</v>
      </c>
      <c r="I34" s="89"/>
      <c r="J34" s="89"/>
      <c r="K34" s="122"/>
    </row>
    <row r="35" spans="2:11" ht="16.5" thickTop="1" thickBot="1" x14ac:dyDescent="0.3">
      <c r="B35" s="90"/>
      <c r="C35" s="91" t="s">
        <v>45</v>
      </c>
      <c r="D35" s="123" t="s">
        <v>104</v>
      </c>
      <c r="E35" s="89"/>
      <c r="F35" s="123" t="s">
        <v>104</v>
      </c>
      <c r="G35" s="123" t="s">
        <v>104</v>
      </c>
      <c r="H35" s="123" t="s">
        <v>104</v>
      </c>
      <c r="I35" s="89"/>
      <c r="J35" s="89"/>
      <c r="K35" s="122"/>
    </row>
    <row r="36" spans="2:11" ht="16.5" thickTop="1" thickBot="1" x14ac:dyDescent="0.3">
      <c r="B36" s="90"/>
      <c r="C36" s="91" t="s">
        <v>44</v>
      </c>
      <c r="D36" s="123" t="s">
        <v>104</v>
      </c>
      <c r="E36" s="89"/>
      <c r="F36" s="89"/>
      <c r="G36" s="123" t="s">
        <v>104</v>
      </c>
      <c r="H36" s="123" t="s">
        <v>104</v>
      </c>
      <c r="I36" s="89"/>
      <c r="J36" s="89"/>
      <c r="K36" s="122"/>
    </row>
    <row r="37" spans="2:11" ht="16.5" thickTop="1" thickBot="1" x14ac:dyDescent="0.3">
      <c r="B37" s="90"/>
      <c r="C37" s="87" t="s">
        <v>49</v>
      </c>
      <c r="D37">
        <f>SUM(D38:D40)</f>
        <v>47856</v>
      </c>
      <c r="E37" s="89"/>
      <c r="F37" s="89"/>
      <c r="G37" s="89"/>
      <c r="H37" s="89"/>
      <c r="I37" s="89"/>
      <c r="J37" s="89"/>
      <c r="K37" s="122"/>
    </row>
    <row r="38" spans="2:11" ht="16.5" thickTop="1" thickBot="1" x14ac:dyDescent="0.3">
      <c r="B38" s="90"/>
      <c r="C38" s="91" t="s">
        <v>50</v>
      </c>
      <c r="D38" s="123">
        <v>47846</v>
      </c>
      <c r="E38" s="89"/>
      <c r="F38" s="123" t="s">
        <v>104</v>
      </c>
      <c r="G38" s="123" t="s">
        <v>104</v>
      </c>
      <c r="H38" s="123" t="s">
        <v>104</v>
      </c>
      <c r="I38" s="89"/>
      <c r="J38" s="89"/>
      <c r="K38" s="122"/>
    </row>
    <row r="39" spans="2:11" ht="16.5" thickTop="1" thickBot="1" x14ac:dyDescent="0.3">
      <c r="B39" s="90"/>
      <c r="C39" s="91" t="s">
        <v>51</v>
      </c>
      <c r="D39" s="123">
        <v>10</v>
      </c>
      <c r="E39" s="89"/>
      <c r="F39" s="89"/>
      <c r="G39" s="123">
        <v>10</v>
      </c>
      <c r="H39" s="89"/>
      <c r="I39" s="89"/>
      <c r="J39" s="89"/>
      <c r="K39" s="122"/>
    </row>
    <row r="40" spans="2:11" ht="16.5" thickTop="1" thickBot="1" x14ac:dyDescent="0.3">
      <c r="B40" s="90"/>
      <c r="C40" s="91" t="s">
        <v>52</v>
      </c>
      <c r="D40" s="123" t="s">
        <v>104</v>
      </c>
      <c r="E40" s="89"/>
      <c r="F40" s="89"/>
      <c r="G40" s="89"/>
      <c r="H40" s="89"/>
      <c r="I40" s="89"/>
      <c r="J40" s="89"/>
      <c r="K40" s="123" t="s">
        <v>104</v>
      </c>
    </row>
    <row r="41" spans="2:11" ht="16.5" thickTop="1" thickBot="1" x14ac:dyDescent="0.3">
      <c r="B41" s="90"/>
      <c r="C41" s="87" t="s">
        <v>10</v>
      </c>
      <c r="D41">
        <f>SUM(D42:D51)</f>
        <v>0</v>
      </c>
      <c r="E41" s="89"/>
      <c r="F41" s="89"/>
      <c r="G41" s="89"/>
      <c r="H41" s="89"/>
      <c r="I41" s="89"/>
      <c r="J41" s="89"/>
      <c r="K41" s="122"/>
    </row>
    <row r="42" spans="2:11" ht="16.5" thickTop="1" thickBot="1" x14ac:dyDescent="0.3">
      <c r="B42" s="90"/>
      <c r="C42" s="91" t="s">
        <v>53</v>
      </c>
      <c r="D42" s="123" t="s">
        <v>104</v>
      </c>
      <c r="E42" s="89"/>
      <c r="F42" s="123" t="s">
        <v>104</v>
      </c>
      <c r="G42" s="123" t="s">
        <v>104</v>
      </c>
      <c r="H42" s="89"/>
      <c r="I42" s="89"/>
      <c r="J42" s="89"/>
      <c r="K42" s="122"/>
    </row>
    <row r="43" spans="2:11" ht="16.5" thickTop="1" thickBot="1" x14ac:dyDescent="0.3">
      <c r="B43" s="90"/>
      <c r="C43" s="91" t="s">
        <v>105</v>
      </c>
      <c r="D43" s="123" t="s">
        <v>104</v>
      </c>
      <c r="E43" s="89"/>
      <c r="F43" s="123" t="s">
        <v>104</v>
      </c>
      <c r="G43" s="123" t="s">
        <v>104</v>
      </c>
      <c r="H43" s="89"/>
      <c r="I43" s="89"/>
      <c r="J43" s="89"/>
      <c r="K43" s="122"/>
    </row>
    <row r="44" spans="2:11" ht="16.5" thickTop="1" thickBot="1" x14ac:dyDescent="0.3">
      <c r="B44" s="90"/>
      <c r="C44" s="91" t="s">
        <v>106</v>
      </c>
      <c r="D44" s="123" t="s">
        <v>104</v>
      </c>
      <c r="E44" s="89"/>
      <c r="F44" s="123" t="s">
        <v>104</v>
      </c>
      <c r="G44" s="89"/>
      <c r="H44" s="89"/>
      <c r="I44" s="123" t="s">
        <v>104</v>
      </c>
      <c r="J44" s="89"/>
      <c r="K44" s="122"/>
    </row>
    <row r="45" spans="2:11" ht="16.5" thickTop="1" thickBot="1" x14ac:dyDescent="0.3">
      <c r="B45" s="90"/>
      <c r="C45" s="93" t="s">
        <v>71</v>
      </c>
      <c r="D45" s="123" t="s">
        <v>104</v>
      </c>
      <c r="E45" s="89"/>
      <c r="F45" s="123" t="s">
        <v>104</v>
      </c>
      <c r="G45" s="123" t="s">
        <v>104</v>
      </c>
      <c r="H45" s="89"/>
      <c r="I45" s="89"/>
      <c r="J45" s="89"/>
      <c r="K45" s="122"/>
    </row>
    <row r="46" spans="2:11" ht="16.5" thickTop="1" thickBot="1" x14ac:dyDescent="0.3">
      <c r="B46" s="90"/>
      <c r="C46" s="93" t="s">
        <v>107</v>
      </c>
      <c r="D46" s="123" t="s">
        <v>104</v>
      </c>
      <c r="E46" s="89"/>
      <c r="F46" s="123" t="s">
        <v>104</v>
      </c>
      <c r="G46" s="123" t="s">
        <v>104</v>
      </c>
      <c r="H46" s="89"/>
      <c r="I46" s="89"/>
      <c r="J46" s="89"/>
      <c r="K46" s="122"/>
    </row>
    <row r="47" spans="2:11" ht="16.5" thickTop="1" thickBot="1" x14ac:dyDescent="0.3">
      <c r="B47" s="90"/>
      <c r="C47" s="93" t="s">
        <v>108</v>
      </c>
      <c r="D47" s="123" t="s">
        <v>104</v>
      </c>
      <c r="E47" s="89"/>
      <c r="F47" s="123" t="s">
        <v>104</v>
      </c>
      <c r="G47" s="123" t="s">
        <v>104</v>
      </c>
      <c r="H47" s="89"/>
      <c r="I47" s="89"/>
      <c r="J47" s="89"/>
      <c r="K47" s="122"/>
    </row>
    <row r="48" spans="2:11" ht="16.5" thickTop="1" thickBot="1" x14ac:dyDescent="0.3">
      <c r="B48" s="90"/>
      <c r="C48" s="91" t="s">
        <v>109</v>
      </c>
      <c r="D48" s="123" t="s">
        <v>104</v>
      </c>
      <c r="E48" s="89"/>
      <c r="F48" s="89"/>
      <c r="G48" s="89"/>
      <c r="H48" s="89"/>
      <c r="I48" s="123" t="s">
        <v>104</v>
      </c>
      <c r="J48" s="123" t="s">
        <v>104</v>
      </c>
      <c r="K48" s="123" t="s">
        <v>104</v>
      </c>
    </row>
    <row r="49" spans="2:11" ht="16.5" thickTop="1" thickBot="1" x14ac:dyDescent="0.3">
      <c r="B49" s="90"/>
      <c r="C49" s="91" t="s">
        <v>110</v>
      </c>
      <c r="D49" s="123" t="s">
        <v>104</v>
      </c>
      <c r="E49" s="89"/>
      <c r="F49" s="123" t="s">
        <v>104</v>
      </c>
      <c r="G49" s="123" t="s">
        <v>104</v>
      </c>
      <c r="H49" s="89"/>
      <c r="I49" s="89"/>
      <c r="J49" s="89"/>
      <c r="K49" s="122"/>
    </row>
    <row r="50" spans="2:11" ht="16.5" thickTop="1" thickBot="1" x14ac:dyDescent="0.3">
      <c r="B50" s="90"/>
      <c r="C50" s="87" t="s">
        <v>54</v>
      </c>
      <c r="D50" s="92"/>
      <c r="E50" s="89"/>
      <c r="F50" s="89"/>
      <c r="G50" s="89"/>
      <c r="H50" s="89"/>
      <c r="I50" s="89"/>
      <c r="J50" s="89"/>
      <c r="K50" s="122"/>
    </row>
    <row r="51" spans="2:11" ht="16.5" thickTop="1" thickBot="1" x14ac:dyDescent="0.3">
      <c r="B51" s="90"/>
      <c r="C51" s="91" t="s">
        <v>55</v>
      </c>
      <c r="D51" s="123" t="s">
        <v>104</v>
      </c>
      <c r="E51" s="89"/>
      <c r="F51" s="89"/>
      <c r="G51" s="89"/>
      <c r="H51" s="89"/>
      <c r="I51" s="89"/>
      <c r="J51" s="123" t="s">
        <v>104</v>
      </c>
      <c r="K51" s="122"/>
    </row>
    <row r="52" spans="2:11" ht="16.5" thickTop="1" thickBot="1" x14ac:dyDescent="0.3">
      <c r="B52" s="94" t="s">
        <v>56</v>
      </c>
      <c r="C52" s="95" t="s">
        <v>57</v>
      </c>
      <c r="D52">
        <f>SUM(D53:D65)</f>
        <v>525024</v>
      </c>
      <c r="E52" s="89"/>
      <c r="F52" s="89"/>
      <c r="G52" s="89"/>
      <c r="H52" s="89"/>
      <c r="I52" s="89"/>
      <c r="J52" s="89"/>
      <c r="K52" s="122"/>
    </row>
    <row r="53" spans="2:11" ht="16.5" thickTop="1" thickBot="1" x14ac:dyDescent="0.3">
      <c r="B53" s="96"/>
      <c r="C53" s="97" t="s">
        <v>48</v>
      </c>
      <c r="D53" s="123">
        <v>441188</v>
      </c>
      <c r="E53" s="89">
        <v>1211730</v>
      </c>
      <c r="F53" s="123">
        <v>429469</v>
      </c>
      <c r="G53" s="123">
        <v>11070</v>
      </c>
      <c r="H53" s="123">
        <v>649</v>
      </c>
      <c r="I53" s="89"/>
      <c r="J53" s="89"/>
      <c r="K53" s="122"/>
    </row>
    <row r="54" spans="2:11" ht="16.5" thickTop="1" thickBot="1" x14ac:dyDescent="0.3">
      <c r="B54" s="96"/>
      <c r="C54" s="97" t="s">
        <v>58</v>
      </c>
      <c r="D54" s="123">
        <v>83836</v>
      </c>
      <c r="E54" s="89"/>
      <c r="F54" s="123">
        <v>83761</v>
      </c>
      <c r="G54" s="123">
        <v>70</v>
      </c>
      <c r="H54" s="123">
        <v>5</v>
      </c>
      <c r="I54" s="89"/>
      <c r="J54" s="89"/>
      <c r="K54" s="122"/>
    </row>
    <row r="55" spans="2:11" ht="16.5" thickTop="1" thickBot="1" x14ac:dyDescent="0.3">
      <c r="B55" s="96"/>
      <c r="C55" s="97" t="s">
        <v>59</v>
      </c>
      <c r="D55" s="78" t="s">
        <v>104</v>
      </c>
      <c r="E55" s="89"/>
      <c r="F55" s="89"/>
      <c r="G55" s="123" t="s">
        <v>104</v>
      </c>
      <c r="H55" s="123" t="s">
        <v>104</v>
      </c>
      <c r="I55" s="89"/>
      <c r="J55" s="89"/>
      <c r="K55" s="122"/>
    </row>
    <row r="56" spans="2:11" ht="16.5" thickTop="1" thickBot="1" x14ac:dyDescent="0.3">
      <c r="B56" s="96"/>
      <c r="C56" s="97" t="s">
        <v>60</v>
      </c>
      <c r="D56" s="78" t="s">
        <v>104</v>
      </c>
      <c r="E56" s="89"/>
      <c r="F56" s="89"/>
      <c r="G56" s="123" t="s">
        <v>104</v>
      </c>
      <c r="H56" s="123" t="s">
        <v>104</v>
      </c>
      <c r="I56" s="89"/>
      <c r="J56" s="89"/>
      <c r="K56" s="122"/>
    </row>
    <row r="57" spans="2:11" ht="16.5" thickTop="1" thickBot="1" x14ac:dyDescent="0.3">
      <c r="B57" s="96"/>
      <c r="C57" s="95" t="s">
        <v>111</v>
      </c>
      <c r="D57" s="92"/>
      <c r="E57" s="89"/>
      <c r="F57" s="89"/>
      <c r="G57" s="89"/>
      <c r="H57" s="89"/>
      <c r="I57" s="89"/>
      <c r="J57" s="89"/>
      <c r="K57" s="122"/>
    </row>
    <row r="58" spans="2:11" ht="16.5" thickTop="1" thickBot="1" x14ac:dyDescent="0.3">
      <c r="B58" s="96"/>
      <c r="C58" s="97" t="s">
        <v>58</v>
      </c>
      <c r="D58" s="123">
        <v>0</v>
      </c>
      <c r="E58" s="89">
        <v>0</v>
      </c>
      <c r="F58" s="123">
        <v>0</v>
      </c>
      <c r="G58" s="123">
        <v>0</v>
      </c>
      <c r="H58" s="123">
        <v>0</v>
      </c>
      <c r="I58" s="89"/>
      <c r="J58" s="89"/>
      <c r="K58" s="122"/>
    </row>
    <row r="59" spans="2:11" ht="16.5" thickTop="1" thickBot="1" x14ac:dyDescent="0.3">
      <c r="B59" s="96"/>
      <c r="C59" s="97" t="s">
        <v>112</v>
      </c>
      <c r="D59" s="78">
        <v>0</v>
      </c>
      <c r="E59" s="89">
        <v>0</v>
      </c>
      <c r="F59" s="123">
        <v>0</v>
      </c>
      <c r="G59" s="123">
        <v>0</v>
      </c>
      <c r="H59" s="123">
        <v>0</v>
      </c>
      <c r="I59" s="89"/>
      <c r="J59" s="89"/>
      <c r="K59" s="122"/>
    </row>
    <row r="60" spans="2:11" ht="16.5" thickTop="1" thickBot="1" x14ac:dyDescent="0.3">
      <c r="B60" s="96"/>
      <c r="C60" s="95" t="s">
        <v>113</v>
      </c>
      <c r="D60" s="92"/>
      <c r="E60" s="89"/>
      <c r="F60" s="88"/>
      <c r="G60" s="88"/>
      <c r="H60" s="88"/>
      <c r="I60" s="88"/>
      <c r="J60" s="89"/>
      <c r="K60" s="122"/>
    </row>
    <row r="61" spans="2:11" ht="16.5" thickTop="1" thickBot="1" x14ac:dyDescent="0.3">
      <c r="B61" s="96"/>
      <c r="C61" s="97" t="s">
        <v>75</v>
      </c>
      <c r="D61" s="123" t="s">
        <v>104</v>
      </c>
      <c r="E61" s="89"/>
      <c r="F61" s="123" t="s">
        <v>104</v>
      </c>
      <c r="G61" s="123" t="s">
        <v>104</v>
      </c>
      <c r="H61" s="123" t="s">
        <v>104</v>
      </c>
      <c r="I61" s="89"/>
      <c r="J61" s="88"/>
      <c r="K61" s="122"/>
    </row>
    <row r="62" spans="2:11" ht="16.5" thickTop="1" thickBot="1" x14ac:dyDescent="0.3">
      <c r="B62" s="96"/>
      <c r="C62" s="97" t="s">
        <v>114</v>
      </c>
      <c r="D62" s="123" t="s">
        <v>104</v>
      </c>
      <c r="E62" s="89"/>
      <c r="F62" s="123" t="s">
        <v>104</v>
      </c>
      <c r="G62" s="123" t="s">
        <v>104</v>
      </c>
      <c r="H62" s="123" t="s">
        <v>104</v>
      </c>
      <c r="I62" s="89"/>
      <c r="J62" s="88"/>
      <c r="K62" s="122"/>
    </row>
    <row r="63" spans="2:11" ht="16.5" thickTop="1" thickBot="1" x14ac:dyDescent="0.3">
      <c r="B63" s="96"/>
      <c r="C63" s="97" t="s">
        <v>115</v>
      </c>
      <c r="D63" s="78" t="s">
        <v>104</v>
      </c>
      <c r="E63" s="89"/>
      <c r="F63" s="78" t="s">
        <v>104</v>
      </c>
      <c r="G63" s="78" t="s">
        <v>104</v>
      </c>
      <c r="H63" s="78" t="s">
        <v>104</v>
      </c>
      <c r="I63" s="89"/>
      <c r="J63" s="88"/>
      <c r="K63" s="122"/>
    </row>
    <row r="64" spans="2:11" ht="16.5" thickTop="1" thickBot="1" x14ac:dyDescent="0.3">
      <c r="B64" s="96"/>
      <c r="C64" s="95" t="s">
        <v>116</v>
      </c>
      <c r="D64" s="92"/>
      <c r="E64" s="89"/>
      <c r="F64" s="89"/>
      <c r="G64" s="89"/>
      <c r="H64" s="89"/>
      <c r="I64" s="89"/>
      <c r="J64" s="88"/>
      <c r="K64" s="122"/>
    </row>
    <row r="65" spans="2:11" ht="16.5" thickTop="1" thickBot="1" x14ac:dyDescent="0.3">
      <c r="B65" s="96"/>
      <c r="C65" s="97" t="s">
        <v>117</v>
      </c>
      <c r="D65" s="123" t="s">
        <v>104</v>
      </c>
      <c r="E65" s="89"/>
      <c r="F65" s="78" t="s">
        <v>104</v>
      </c>
      <c r="G65" s="78" t="s">
        <v>104</v>
      </c>
      <c r="H65" s="78" t="s">
        <v>104</v>
      </c>
      <c r="I65" s="89"/>
      <c r="J65" s="88"/>
      <c r="K65" s="122"/>
    </row>
    <row r="66" spans="2:11" ht="16.5" thickTop="1" thickBot="1" x14ac:dyDescent="0.3">
      <c r="B66" s="86" t="s">
        <v>61</v>
      </c>
      <c r="C66" s="87" t="s">
        <v>62</v>
      </c>
      <c r="D66" s="102">
        <f>SUM(D67:D70)</f>
        <v>43060</v>
      </c>
      <c r="E66" s="89"/>
      <c r="F66" s="89"/>
      <c r="G66" s="89"/>
      <c r="H66" s="89"/>
      <c r="I66" s="89"/>
      <c r="J66" s="88"/>
      <c r="K66" s="122"/>
    </row>
    <row r="67" spans="2:11" ht="16.5" thickTop="1" thickBot="1" x14ac:dyDescent="0.3">
      <c r="B67" s="90"/>
      <c r="C67" s="91" t="s">
        <v>72</v>
      </c>
      <c r="D67" s="125">
        <v>0</v>
      </c>
      <c r="E67" s="89"/>
      <c r="F67" s="89"/>
      <c r="G67" s="78">
        <v>0</v>
      </c>
      <c r="H67" s="88"/>
      <c r="I67" s="88"/>
      <c r="J67" s="88"/>
      <c r="K67" s="122"/>
    </row>
    <row r="68" spans="2:11" ht="16.5" thickTop="1" thickBot="1" x14ac:dyDescent="0.3">
      <c r="B68" s="90"/>
      <c r="C68" s="91" t="s">
        <v>63</v>
      </c>
      <c r="D68" s="126">
        <v>42777</v>
      </c>
      <c r="E68" s="89">
        <v>0</v>
      </c>
      <c r="F68" s="78" t="s">
        <v>104</v>
      </c>
      <c r="G68" s="78" t="s">
        <v>104</v>
      </c>
      <c r="H68" s="78" t="s">
        <v>104</v>
      </c>
      <c r="I68" s="89"/>
      <c r="J68" s="88"/>
      <c r="K68" s="122"/>
    </row>
    <row r="69" spans="2:11" ht="16.5" thickTop="1" thickBot="1" x14ac:dyDescent="0.3">
      <c r="B69" s="90"/>
      <c r="C69" s="87" t="s">
        <v>64</v>
      </c>
      <c r="D69" s="92"/>
      <c r="E69" s="89"/>
      <c r="F69" s="89"/>
      <c r="G69" s="89"/>
      <c r="H69" s="89"/>
      <c r="I69" s="89"/>
      <c r="J69" s="88"/>
      <c r="K69" s="127"/>
    </row>
    <row r="70" spans="2:11" ht="16.5" thickTop="1" thickBot="1" x14ac:dyDescent="0.3">
      <c r="B70" s="90"/>
      <c r="C70" s="91" t="s">
        <v>65</v>
      </c>
      <c r="D70" s="126">
        <v>283</v>
      </c>
      <c r="E70" s="89"/>
      <c r="F70" s="89"/>
      <c r="G70" s="78">
        <v>255</v>
      </c>
      <c r="H70" s="89"/>
      <c r="I70" s="89"/>
      <c r="J70" s="88"/>
      <c r="K70" s="122"/>
    </row>
    <row r="71" spans="2:11" ht="16.5" thickTop="1" thickBot="1" x14ac:dyDescent="0.3">
      <c r="B71" s="94" t="s">
        <v>11</v>
      </c>
      <c r="C71" s="98" t="s">
        <v>66</v>
      </c>
      <c r="D71">
        <f>SUM(D72:D76)</f>
        <v>0</v>
      </c>
      <c r="E71" s="89"/>
      <c r="F71" s="89"/>
      <c r="G71" s="89"/>
      <c r="H71" s="89"/>
      <c r="I71" s="89"/>
      <c r="J71" s="89"/>
      <c r="K71" s="122"/>
    </row>
    <row r="72" spans="2:11" ht="16.5" thickTop="1" thickBot="1" x14ac:dyDescent="0.3">
      <c r="B72" s="96"/>
      <c r="C72" s="99" t="s">
        <v>118</v>
      </c>
      <c r="D72" s="78" t="s">
        <v>104</v>
      </c>
      <c r="E72" s="89"/>
      <c r="F72" s="89"/>
      <c r="G72" s="78" t="s">
        <v>104</v>
      </c>
      <c r="H72" s="89"/>
      <c r="I72" s="89"/>
      <c r="J72" s="88"/>
      <c r="K72" s="122"/>
    </row>
    <row r="73" spans="2:11" ht="16.5" thickTop="1" thickBot="1" x14ac:dyDescent="0.3">
      <c r="B73" s="96"/>
      <c r="C73" s="99" t="s">
        <v>119</v>
      </c>
      <c r="D73" s="78" t="s">
        <v>104</v>
      </c>
      <c r="E73" s="89"/>
      <c r="F73" s="89"/>
      <c r="G73" s="78" t="s">
        <v>104</v>
      </c>
      <c r="H73" s="78" t="s">
        <v>104</v>
      </c>
      <c r="I73" s="89"/>
      <c r="J73" s="88"/>
      <c r="K73" s="122"/>
    </row>
    <row r="74" spans="2:11" ht="16.5" thickTop="1" thickBot="1" x14ac:dyDescent="0.3">
      <c r="B74" s="96"/>
      <c r="C74" s="98" t="s">
        <v>67</v>
      </c>
      <c r="D74" s="92"/>
      <c r="E74" s="89"/>
      <c r="F74" s="89"/>
      <c r="G74" s="89"/>
      <c r="H74" s="89"/>
      <c r="I74" s="89"/>
      <c r="J74" s="89"/>
      <c r="K74" s="122"/>
    </row>
    <row r="75" spans="2:11" ht="16.5" thickTop="1" thickBot="1" x14ac:dyDescent="0.3">
      <c r="B75" s="96"/>
      <c r="C75" s="99" t="s">
        <v>120</v>
      </c>
      <c r="D75" s="78" t="s">
        <v>104</v>
      </c>
      <c r="E75" s="89"/>
      <c r="F75" s="89"/>
      <c r="G75" s="89"/>
      <c r="H75" s="78" t="s">
        <v>104</v>
      </c>
      <c r="I75" s="89"/>
      <c r="J75" s="88"/>
      <c r="K75" s="122"/>
    </row>
    <row r="76" spans="2:11" ht="16.5" thickTop="1" thickBot="1" x14ac:dyDescent="0.3">
      <c r="B76" s="128"/>
      <c r="C76" s="129" t="s">
        <v>121</v>
      </c>
      <c r="D76" s="78" t="s">
        <v>104</v>
      </c>
      <c r="E76" s="130"/>
      <c r="F76" s="78" t="s">
        <v>104</v>
      </c>
      <c r="G76" s="78" t="s">
        <v>104</v>
      </c>
      <c r="H76" s="78" t="s">
        <v>104</v>
      </c>
      <c r="I76" s="130"/>
      <c r="J76" s="130"/>
      <c r="K76" s="131"/>
    </row>
    <row r="77" spans="2:11" ht="15.75" thickBot="1" x14ac:dyDescent="0.3"/>
    <row r="78" spans="2:11" ht="15.75" thickBot="1" x14ac:dyDescent="0.3">
      <c r="B78" s="100" t="s">
        <v>68</v>
      </c>
      <c r="C78" s="101"/>
      <c r="D78" s="132">
        <f>SUM(D16,D17,D19,D22,D23,D25,D26,D38,D39,D53,D54,D58,D59,D61,D62,D67,D68,D70,)</f>
        <v>1749836</v>
      </c>
      <c r="E78" s="89"/>
      <c r="F78" s="133">
        <f>SUM(F16,F17,F22,F23,F53,F54,F58, F59)</f>
        <v>1445438</v>
      </c>
      <c r="G78" s="133">
        <f>SUM(G16,G17,G22,G23,G39,G53,G54,G58, G59, G67,G70,)</f>
        <v>12829</v>
      </c>
      <c r="H78" s="133">
        <f>SUM(H16,H17,H22,H23,H53,H54, H58, H59)</f>
        <v>2694</v>
      </c>
      <c r="I78" s="133"/>
      <c r="J78" s="133"/>
      <c r="K78" s="134"/>
    </row>
    <row r="79" spans="2:11" x14ac:dyDescent="0.25">
      <c r="J79" s="135"/>
      <c r="K79" s="135"/>
    </row>
  </sheetData>
  <mergeCells count="1">
    <mergeCell ref="B13:K1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79"/>
  <sheetViews>
    <sheetView topLeftCell="B1" workbookViewId="0">
      <selection activeCell="C7" sqref="C7"/>
    </sheetView>
  </sheetViews>
  <sheetFormatPr defaultRowHeight="15" x14ac:dyDescent="0.25"/>
  <cols>
    <col min="2" max="2" width="22.5703125" customWidth="1"/>
    <col min="3" max="3" width="39.42578125" customWidth="1"/>
    <col min="4" max="4" width="14" bestFit="1" customWidth="1"/>
    <col min="5" max="5" width="1.5703125" customWidth="1"/>
    <col min="6" max="8" width="13.42578125" bestFit="1" customWidth="1"/>
    <col min="9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7" t="s">
        <v>35</v>
      </c>
      <c r="C6" s="78" t="s">
        <v>353</v>
      </c>
    </row>
    <row r="8" spans="2:11" ht="15.75" thickBot="1" x14ac:dyDescent="0.3">
      <c r="B8" s="79" t="s">
        <v>36</v>
      </c>
    </row>
    <row r="9" spans="2:11" ht="16.5" thickTop="1" thickBot="1" x14ac:dyDescent="0.3">
      <c r="B9" s="78"/>
      <c r="C9" t="s">
        <v>37</v>
      </c>
    </row>
    <row r="10" spans="2:11" ht="15.75" thickTop="1" x14ac:dyDescent="0.25">
      <c r="B10" s="80"/>
      <c r="C10" t="s">
        <v>38</v>
      </c>
    </row>
    <row r="11" spans="2:11" x14ac:dyDescent="0.25">
      <c r="B11" s="81"/>
    </row>
    <row r="12" spans="2:11" ht="15.75" thickBot="1" x14ac:dyDescent="0.3">
      <c r="B12" s="81"/>
    </row>
    <row r="13" spans="2:11" ht="15.75" thickBot="1" x14ac:dyDescent="0.3">
      <c r="B13" s="167" t="s">
        <v>73</v>
      </c>
      <c r="C13" s="168"/>
      <c r="D13" s="168"/>
      <c r="E13" s="168"/>
      <c r="F13" s="168"/>
      <c r="G13" s="168"/>
      <c r="H13" s="168"/>
      <c r="I13" s="168"/>
      <c r="J13" s="168"/>
      <c r="K13" s="169"/>
    </row>
    <row r="14" spans="2:11" x14ac:dyDescent="0.25">
      <c r="B14" s="82"/>
      <c r="C14" s="83"/>
      <c r="D14" s="84" t="s">
        <v>97</v>
      </c>
      <c r="E14" s="119"/>
      <c r="F14" s="85" t="s">
        <v>98</v>
      </c>
      <c r="G14" s="85" t="s">
        <v>99</v>
      </c>
      <c r="H14" s="85" t="s">
        <v>100</v>
      </c>
      <c r="I14" s="85" t="s">
        <v>101</v>
      </c>
      <c r="J14" s="85" t="s">
        <v>102</v>
      </c>
      <c r="K14" s="120" t="s">
        <v>103</v>
      </c>
    </row>
    <row r="15" spans="2:11" ht="15.75" thickBot="1" x14ac:dyDescent="0.3">
      <c r="B15" s="86" t="s">
        <v>39</v>
      </c>
      <c r="C15" s="87" t="s">
        <v>40</v>
      </c>
      <c r="D15">
        <f>SUM(D16:D20)</f>
        <v>472425</v>
      </c>
      <c r="E15" s="121"/>
      <c r="F15" s="88"/>
      <c r="G15" s="88"/>
      <c r="H15" s="88"/>
      <c r="I15" s="88"/>
      <c r="J15" s="89"/>
      <c r="K15" s="122"/>
    </row>
    <row r="16" spans="2:11" ht="16.5" thickTop="1" thickBot="1" x14ac:dyDescent="0.3">
      <c r="B16" s="90"/>
      <c r="C16" s="91" t="s">
        <v>41</v>
      </c>
      <c r="D16" s="123">
        <v>283782</v>
      </c>
      <c r="E16" s="89"/>
      <c r="F16" s="78">
        <v>282552</v>
      </c>
      <c r="G16" s="78">
        <v>426</v>
      </c>
      <c r="H16" s="78">
        <v>804</v>
      </c>
      <c r="I16" s="89"/>
      <c r="J16" s="89"/>
      <c r="K16" s="122"/>
    </row>
    <row r="17" spans="2:14" ht="16.5" thickTop="1" thickBot="1" x14ac:dyDescent="0.3">
      <c r="B17" s="90"/>
      <c r="C17" s="91" t="s">
        <v>42</v>
      </c>
      <c r="D17" s="123">
        <v>59855</v>
      </c>
      <c r="E17" s="89">
        <v>207068</v>
      </c>
      <c r="F17" s="78">
        <v>59733</v>
      </c>
      <c r="G17" s="78">
        <v>94</v>
      </c>
      <c r="H17" s="78">
        <v>28</v>
      </c>
      <c r="I17" s="89"/>
      <c r="J17" s="89"/>
      <c r="K17" s="122"/>
    </row>
    <row r="18" spans="2:14" ht="16.5" thickTop="1" thickBot="1" x14ac:dyDescent="0.3">
      <c r="B18" s="90"/>
      <c r="C18" s="91" t="s">
        <v>43</v>
      </c>
      <c r="D18" s="123" t="s">
        <v>104</v>
      </c>
      <c r="E18" s="89"/>
      <c r="F18" s="123" t="s">
        <v>104</v>
      </c>
      <c r="G18" s="123" t="s">
        <v>104</v>
      </c>
      <c r="H18" s="123" t="s">
        <v>104</v>
      </c>
      <c r="I18" s="89"/>
      <c r="J18" s="89"/>
      <c r="K18" s="122"/>
    </row>
    <row r="19" spans="2:14" ht="16.5" thickTop="1" thickBot="1" x14ac:dyDescent="0.3">
      <c r="B19" s="90"/>
      <c r="C19" s="91" t="s">
        <v>69</v>
      </c>
      <c r="D19" s="123">
        <v>128788</v>
      </c>
      <c r="E19" s="89"/>
      <c r="F19" s="123" t="s">
        <v>104</v>
      </c>
      <c r="G19" s="123" t="s">
        <v>104</v>
      </c>
      <c r="H19" s="123" t="s">
        <v>104</v>
      </c>
      <c r="I19" s="89"/>
      <c r="J19" s="89"/>
      <c r="K19" s="122"/>
    </row>
    <row r="20" spans="2:14" ht="16.5" thickTop="1" thickBot="1" x14ac:dyDescent="0.3">
      <c r="B20" s="90"/>
      <c r="C20" s="91" t="s">
        <v>44</v>
      </c>
      <c r="D20" s="123" t="s">
        <v>104</v>
      </c>
      <c r="E20" s="89"/>
      <c r="F20" s="123" t="s">
        <v>104</v>
      </c>
      <c r="G20" s="123" t="s">
        <v>104</v>
      </c>
      <c r="H20" s="123" t="s">
        <v>104</v>
      </c>
      <c r="I20" s="89"/>
      <c r="J20" s="89"/>
      <c r="K20" s="122"/>
    </row>
    <row r="21" spans="2:14" ht="16.5" thickTop="1" thickBot="1" x14ac:dyDescent="0.3">
      <c r="B21" s="90"/>
      <c r="C21" s="87" t="s">
        <v>46</v>
      </c>
      <c r="D21">
        <f>SUM(D22:D28)</f>
        <v>195431</v>
      </c>
      <c r="E21" s="89"/>
      <c r="F21" s="88"/>
      <c r="G21" s="88"/>
      <c r="H21" s="88"/>
      <c r="I21" s="89"/>
      <c r="J21" s="89"/>
      <c r="K21" s="122"/>
    </row>
    <row r="22" spans="2:14" ht="16.5" thickTop="1" thickBot="1" x14ac:dyDescent="0.3">
      <c r="B22" s="90"/>
      <c r="C22" s="91" t="s">
        <v>41</v>
      </c>
      <c r="D22" s="123">
        <v>140473</v>
      </c>
      <c r="E22" s="89"/>
      <c r="F22" s="78">
        <v>139864</v>
      </c>
      <c r="G22" s="78">
        <v>211</v>
      </c>
      <c r="H22" s="78">
        <v>398</v>
      </c>
      <c r="I22" s="89"/>
      <c r="J22" s="89"/>
      <c r="K22" s="122"/>
    </row>
    <row r="23" spans="2:14" ht="16.5" thickTop="1" thickBot="1" x14ac:dyDescent="0.3">
      <c r="B23" s="90"/>
      <c r="C23" s="91" t="s">
        <v>42</v>
      </c>
      <c r="D23" s="123">
        <v>43083</v>
      </c>
      <c r="E23" s="89"/>
      <c r="F23" s="124">
        <v>42996</v>
      </c>
      <c r="G23" s="124">
        <v>68</v>
      </c>
      <c r="H23" s="124">
        <v>20</v>
      </c>
      <c r="I23" s="89"/>
      <c r="J23" s="89"/>
      <c r="K23" s="122"/>
    </row>
    <row r="24" spans="2:14" ht="16.5" thickTop="1" thickBot="1" x14ac:dyDescent="0.3">
      <c r="B24" s="90"/>
      <c r="C24" s="91" t="s">
        <v>43</v>
      </c>
      <c r="D24" s="123" t="s">
        <v>104</v>
      </c>
      <c r="E24" s="89"/>
      <c r="F24" s="123" t="s">
        <v>104</v>
      </c>
      <c r="G24" s="123" t="s">
        <v>104</v>
      </c>
      <c r="H24" s="123" t="s">
        <v>104</v>
      </c>
      <c r="I24" s="89"/>
      <c r="J24" s="89"/>
      <c r="K24" s="122"/>
    </row>
    <row r="25" spans="2:14" ht="16.5" thickTop="1" thickBot="1" x14ac:dyDescent="0.3">
      <c r="B25" s="90"/>
      <c r="C25" s="91" t="s">
        <v>69</v>
      </c>
      <c r="D25" s="123">
        <v>2689</v>
      </c>
      <c r="E25" s="89">
        <v>9186</v>
      </c>
      <c r="F25" s="123" t="s">
        <v>104</v>
      </c>
      <c r="G25" s="123" t="s">
        <v>104</v>
      </c>
      <c r="H25" s="123" t="s">
        <v>104</v>
      </c>
      <c r="I25" s="89"/>
      <c r="J25" s="89"/>
      <c r="K25" s="122"/>
      <c r="N25" s="81"/>
    </row>
    <row r="26" spans="2:14" ht="16.5" thickTop="1" thickBot="1" x14ac:dyDescent="0.3">
      <c r="B26" s="90"/>
      <c r="C26" s="91" t="s">
        <v>70</v>
      </c>
      <c r="D26" s="123">
        <v>9186</v>
      </c>
      <c r="E26" s="89"/>
      <c r="F26" s="123" t="s">
        <v>104</v>
      </c>
      <c r="G26" s="123" t="s">
        <v>104</v>
      </c>
      <c r="H26" s="123" t="s">
        <v>104</v>
      </c>
      <c r="I26" s="89"/>
      <c r="J26" s="89"/>
      <c r="K26" s="122"/>
      <c r="N26" s="81"/>
    </row>
    <row r="27" spans="2:14" ht="16.5" thickTop="1" thickBot="1" x14ac:dyDescent="0.3">
      <c r="B27" s="90"/>
      <c r="C27" s="91" t="s">
        <v>45</v>
      </c>
      <c r="D27" s="123" t="s">
        <v>104</v>
      </c>
      <c r="E27" s="89"/>
      <c r="F27" s="123" t="s">
        <v>104</v>
      </c>
      <c r="G27" s="123" t="s">
        <v>104</v>
      </c>
      <c r="H27" s="123" t="s">
        <v>104</v>
      </c>
      <c r="I27" s="89"/>
      <c r="J27" s="89"/>
      <c r="K27" s="122"/>
      <c r="N27" s="81"/>
    </row>
    <row r="28" spans="2:14" ht="16.5" thickTop="1" thickBot="1" x14ac:dyDescent="0.3">
      <c r="B28" s="90"/>
      <c r="C28" s="91" t="s">
        <v>44</v>
      </c>
      <c r="D28" s="123" t="s">
        <v>104</v>
      </c>
      <c r="E28" s="89"/>
      <c r="F28" s="123" t="s">
        <v>104</v>
      </c>
      <c r="G28" s="123" t="s">
        <v>104</v>
      </c>
      <c r="H28" s="123" t="s">
        <v>104</v>
      </c>
      <c r="I28" s="89"/>
      <c r="J28" s="89"/>
      <c r="K28" s="122"/>
      <c r="N28" s="81"/>
    </row>
    <row r="29" spans="2:14" ht="16.5" thickTop="1" thickBot="1" x14ac:dyDescent="0.3">
      <c r="B29" s="90"/>
      <c r="C29" s="87" t="s">
        <v>47</v>
      </c>
      <c r="D29">
        <f>SUM(D30:D36)</f>
        <v>195431</v>
      </c>
      <c r="E29" s="89"/>
      <c r="F29" s="88"/>
      <c r="G29" s="88"/>
      <c r="H29" s="88"/>
      <c r="I29" s="88"/>
      <c r="J29" s="89"/>
      <c r="K29" s="122"/>
      <c r="N29" s="81"/>
    </row>
    <row r="30" spans="2:14" ht="16.5" thickTop="1" thickBot="1" x14ac:dyDescent="0.3">
      <c r="B30" s="90"/>
      <c r="C30" s="91" t="s">
        <v>41</v>
      </c>
      <c r="D30" s="123">
        <v>140473</v>
      </c>
      <c r="E30" s="89">
        <v>738431</v>
      </c>
      <c r="F30" s="78">
        <v>139864</v>
      </c>
      <c r="G30" s="78">
        <v>211</v>
      </c>
      <c r="H30" s="78">
        <v>398</v>
      </c>
      <c r="I30" s="89"/>
      <c r="J30" s="89"/>
      <c r="K30" s="122"/>
      <c r="N30" s="81"/>
    </row>
    <row r="31" spans="2:14" ht="16.5" thickTop="1" thickBot="1" x14ac:dyDescent="0.3">
      <c r="B31" s="90"/>
      <c r="C31" s="91" t="s">
        <v>42</v>
      </c>
      <c r="D31" s="123">
        <v>43083</v>
      </c>
      <c r="E31" s="89"/>
      <c r="F31" s="124">
        <v>42996</v>
      </c>
      <c r="G31" s="124">
        <v>68</v>
      </c>
      <c r="H31" s="124">
        <v>20</v>
      </c>
      <c r="I31" s="89"/>
      <c r="J31" s="89"/>
      <c r="K31" s="122"/>
    </row>
    <row r="32" spans="2:14" ht="16.5" thickTop="1" thickBot="1" x14ac:dyDescent="0.3">
      <c r="B32" s="90"/>
      <c r="C32" s="91" t="s">
        <v>43</v>
      </c>
      <c r="D32" s="123" t="s">
        <v>104</v>
      </c>
      <c r="E32" s="89"/>
      <c r="F32" s="123" t="s">
        <v>104</v>
      </c>
      <c r="G32" s="123" t="s">
        <v>104</v>
      </c>
      <c r="H32" s="123" t="s">
        <v>104</v>
      </c>
      <c r="I32" s="89"/>
      <c r="J32" s="89"/>
      <c r="K32" s="122"/>
    </row>
    <row r="33" spans="2:11" ht="16.5" thickTop="1" thickBot="1" x14ac:dyDescent="0.3">
      <c r="B33" s="90"/>
      <c r="C33" s="91" t="s">
        <v>69</v>
      </c>
      <c r="D33" s="123">
        <v>2689</v>
      </c>
      <c r="E33" s="89"/>
      <c r="F33" s="123" t="s">
        <v>104</v>
      </c>
      <c r="G33" s="123" t="s">
        <v>104</v>
      </c>
      <c r="H33" s="123" t="s">
        <v>104</v>
      </c>
      <c r="I33" s="89"/>
      <c r="J33" s="89"/>
      <c r="K33" s="122"/>
    </row>
    <row r="34" spans="2:11" ht="16.5" thickTop="1" thickBot="1" x14ac:dyDescent="0.3">
      <c r="B34" s="90"/>
      <c r="C34" s="91" t="s">
        <v>70</v>
      </c>
      <c r="D34" s="123">
        <v>9186</v>
      </c>
      <c r="E34" s="89"/>
      <c r="F34" s="123" t="s">
        <v>104</v>
      </c>
      <c r="G34" s="123" t="s">
        <v>104</v>
      </c>
      <c r="H34" s="123" t="s">
        <v>104</v>
      </c>
      <c r="I34" s="89"/>
      <c r="J34" s="89"/>
      <c r="K34" s="122"/>
    </row>
    <row r="35" spans="2:11" ht="16.5" thickTop="1" thickBot="1" x14ac:dyDescent="0.3">
      <c r="B35" s="90"/>
      <c r="C35" s="91" t="s">
        <v>45</v>
      </c>
      <c r="D35" s="123" t="s">
        <v>104</v>
      </c>
      <c r="E35" s="89"/>
      <c r="F35" s="123" t="s">
        <v>104</v>
      </c>
      <c r="G35" s="123" t="s">
        <v>104</v>
      </c>
      <c r="H35" s="123" t="s">
        <v>104</v>
      </c>
      <c r="I35" s="89"/>
      <c r="J35" s="89"/>
      <c r="K35" s="122"/>
    </row>
    <row r="36" spans="2:11" ht="16.5" thickTop="1" thickBot="1" x14ac:dyDescent="0.3">
      <c r="B36" s="90"/>
      <c r="C36" s="91" t="s">
        <v>44</v>
      </c>
      <c r="D36" s="123" t="s">
        <v>104</v>
      </c>
      <c r="E36" s="89"/>
      <c r="F36" s="89"/>
      <c r="G36" s="123" t="s">
        <v>104</v>
      </c>
      <c r="H36" s="123" t="s">
        <v>104</v>
      </c>
      <c r="I36" s="89"/>
      <c r="J36" s="89"/>
      <c r="K36" s="122"/>
    </row>
    <row r="37" spans="2:11" ht="16.5" thickTop="1" thickBot="1" x14ac:dyDescent="0.3">
      <c r="B37" s="90"/>
      <c r="C37" s="87" t="s">
        <v>49</v>
      </c>
      <c r="D37">
        <f>SUM(D38:D40)</f>
        <v>29839</v>
      </c>
      <c r="E37" s="89"/>
      <c r="F37" s="89"/>
      <c r="G37" s="89"/>
      <c r="H37" s="89"/>
      <c r="I37" s="89"/>
      <c r="J37" s="89"/>
      <c r="K37" s="122"/>
    </row>
    <row r="38" spans="2:11" ht="16.5" thickTop="1" thickBot="1" x14ac:dyDescent="0.3">
      <c r="B38" s="90"/>
      <c r="C38" s="91" t="s">
        <v>50</v>
      </c>
      <c r="D38" s="123">
        <v>29834</v>
      </c>
      <c r="E38" s="89"/>
      <c r="F38" s="123" t="s">
        <v>104</v>
      </c>
      <c r="G38" s="123" t="s">
        <v>104</v>
      </c>
      <c r="H38" s="123" t="s">
        <v>104</v>
      </c>
      <c r="I38" s="89"/>
      <c r="J38" s="89"/>
      <c r="K38" s="122"/>
    </row>
    <row r="39" spans="2:11" ht="16.5" thickTop="1" thickBot="1" x14ac:dyDescent="0.3">
      <c r="B39" s="90"/>
      <c r="C39" s="91" t="s">
        <v>51</v>
      </c>
      <c r="D39" s="123">
        <v>5</v>
      </c>
      <c r="E39" s="89"/>
      <c r="F39" s="89"/>
      <c r="G39" s="123">
        <v>5</v>
      </c>
      <c r="H39" s="89"/>
      <c r="I39" s="89"/>
      <c r="J39" s="89"/>
      <c r="K39" s="122"/>
    </row>
    <row r="40" spans="2:11" ht="16.5" thickTop="1" thickBot="1" x14ac:dyDescent="0.3">
      <c r="B40" s="90"/>
      <c r="C40" s="91" t="s">
        <v>52</v>
      </c>
      <c r="D40" s="123" t="s">
        <v>104</v>
      </c>
      <c r="E40" s="89"/>
      <c r="F40" s="89"/>
      <c r="G40" s="89"/>
      <c r="H40" s="89"/>
      <c r="I40" s="89"/>
      <c r="J40" s="89"/>
      <c r="K40" s="123" t="s">
        <v>104</v>
      </c>
    </row>
    <row r="41" spans="2:11" ht="16.5" thickTop="1" thickBot="1" x14ac:dyDescent="0.3">
      <c r="B41" s="90"/>
      <c r="C41" s="87" t="s">
        <v>10</v>
      </c>
      <c r="D41">
        <f>SUM(D42:D51)</f>
        <v>0</v>
      </c>
      <c r="E41" s="89"/>
      <c r="F41" s="89"/>
      <c r="G41" s="89"/>
      <c r="H41" s="89"/>
      <c r="I41" s="89"/>
      <c r="J41" s="89"/>
      <c r="K41" s="122"/>
    </row>
    <row r="42" spans="2:11" ht="16.5" thickTop="1" thickBot="1" x14ac:dyDescent="0.3">
      <c r="B42" s="90"/>
      <c r="C42" s="91" t="s">
        <v>53</v>
      </c>
      <c r="D42" s="123" t="s">
        <v>104</v>
      </c>
      <c r="E42" s="89"/>
      <c r="F42" s="123" t="s">
        <v>104</v>
      </c>
      <c r="G42" s="123" t="s">
        <v>104</v>
      </c>
      <c r="H42" s="89"/>
      <c r="I42" s="89"/>
      <c r="J42" s="89"/>
      <c r="K42" s="122"/>
    </row>
    <row r="43" spans="2:11" ht="16.5" thickTop="1" thickBot="1" x14ac:dyDescent="0.3">
      <c r="B43" s="90"/>
      <c r="C43" s="91" t="s">
        <v>105</v>
      </c>
      <c r="D43" s="123" t="s">
        <v>104</v>
      </c>
      <c r="E43" s="89"/>
      <c r="F43" s="123" t="s">
        <v>104</v>
      </c>
      <c r="G43" s="123" t="s">
        <v>104</v>
      </c>
      <c r="H43" s="89"/>
      <c r="I43" s="89"/>
      <c r="J43" s="89"/>
      <c r="K43" s="122"/>
    </row>
    <row r="44" spans="2:11" ht="16.5" thickTop="1" thickBot="1" x14ac:dyDescent="0.3">
      <c r="B44" s="90"/>
      <c r="C44" s="91" t="s">
        <v>106</v>
      </c>
      <c r="D44" s="123" t="s">
        <v>104</v>
      </c>
      <c r="E44" s="89"/>
      <c r="F44" s="123" t="s">
        <v>104</v>
      </c>
      <c r="G44" s="89"/>
      <c r="H44" s="89"/>
      <c r="I44" s="123" t="s">
        <v>104</v>
      </c>
      <c r="J44" s="89"/>
      <c r="K44" s="122"/>
    </row>
    <row r="45" spans="2:11" ht="16.5" thickTop="1" thickBot="1" x14ac:dyDescent="0.3">
      <c r="B45" s="90"/>
      <c r="C45" s="93" t="s">
        <v>71</v>
      </c>
      <c r="D45" s="123" t="s">
        <v>104</v>
      </c>
      <c r="E45" s="89"/>
      <c r="F45" s="123" t="s">
        <v>104</v>
      </c>
      <c r="G45" s="123" t="s">
        <v>104</v>
      </c>
      <c r="H45" s="89"/>
      <c r="I45" s="89"/>
      <c r="J45" s="89"/>
      <c r="K45" s="122"/>
    </row>
    <row r="46" spans="2:11" ht="16.5" thickTop="1" thickBot="1" x14ac:dyDescent="0.3">
      <c r="B46" s="90"/>
      <c r="C46" s="93" t="s">
        <v>107</v>
      </c>
      <c r="D46" s="123" t="s">
        <v>104</v>
      </c>
      <c r="E46" s="89"/>
      <c r="F46" s="123" t="s">
        <v>104</v>
      </c>
      <c r="G46" s="123" t="s">
        <v>104</v>
      </c>
      <c r="H46" s="89"/>
      <c r="I46" s="89"/>
      <c r="J46" s="89"/>
      <c r="K46" s="122"/>
    </row>
    <row r="47" spans="2:11" ht="16.5" thickTop="1" thickBot="1" x14ac:dyDescent="0.3">
      <c r="B47" s="90"/>
      <c r="C47" s="93" t="s">
        <v>108</v>
      </c>
      <c r="D47" s="123" t="s">
        <v>104</v>
      </c>
      <c r="E47" s="89"/>
      <c r="F47" s="123" t="s">
        <v>104</v>
      </c>
      <c r="G47" s="123" t="s">
        <v>104</v>
      </c>
      <c r="H47" s="89"/>
      <c r="I47" s="89"/>
      <c r="J47" s="89"/>
      <c r="K47" s="122"/>
    </row>
    <row r="48" spans="2:11" ht="16.5" thickTop="1" thickBot="1" x14ac:dyDescent="0.3">
      <c r="B48" s="90"/>
      <c r="C48" s="91" t="s">
        <v>109</v>
      </c>
      <c r="D48" s="123" t="s">
        <v>104</v>
      </c>
      <c r="E48" s="89"/>
      <c r="F48" s="89"/>
      <c r="G48" s="89"/>
      <c r="H48" s="89"/>
      <c r="I48" s="123" t="s">
        <v>104</v>
      </c>
      <c r="J48" s="123" t="s">
        <v>104</v>
      </c>
      <c r="K48" s="123" t="s">
        <v>104</v>
      </c>
    </row>
    <row r="49" spans="2:11" ht="16.5" thickTop="1" thickBot="1" x14ac:dyDescent="0.3">
      <c r="B49" s="90"/>
      <c r="C49" s="91" t="s">
        <v>110</v>
      </c>
      <c r="D49" s="123" t="s">
        <v>104</v>
      </c>
      <c r="E49" s="89"/>
      <c r="F49" s="123" t="s">
        <v>104</v>
      </c>
      <c r="G49" s="123" t="s">
        <v>104</v>
      </c>
      <c r="H49" s="89"/>
      <c r="I49" s="89"/>
      <c r="J49" s="89"/>
      <c r="K49" s="122"/>
    </row>
    <row r="50" spans="2:11" ht="16.5" thickTop="1" thickBot="1" x14ac:dyDescent="0.3">
      <c r="B50" s="90"/>
      <c r="C50" s="87" t="s">
        <v>54</v>
      </c>
      <c r="D50" s="92"/>
      <c r="E50" s="89"/>
      <c r="F50" s="89"/>
      <c r="G50" s="89"/>
      <c r="H50" s="89"/>
      <c r="I50" s="89"/>
      <c r="J50" s="89"/>
      <c r="K50" s="122"/>
    </row>
    <row r="51" spans="2:11" ht="16.5" thickTop="1" thickBot="1" x14ac:dyDescent="0.3">
      <c r="B51" s="90"/>
      <c r="C51" s="91" t="s">
        <v>55</v>
      </c>
      <c r="D51" s="123" t="s">
        <v>104</v>
      </c>
      <c r="E51" s="89"/>
      <c r="F51" s="89"/>
      <c r="G51" s="89"/>
      <c r="H51" s="89"/>
      <c r="I51" s="89"/>
      <c r="J51" s="123" t="s">
        <v>104</v>
      </c>
      <c r="K51" s="122"/>
    </row>
    <row r="52" spans="2:11" ht="16.5" thickTop="1" thickBot="1" x14ac:dyDescent="0.3">
      <c r="B52" s="94" t="s">
        <v>56</v>
      </c>
      <c r="C52" s="95" t="s">
        <v>57</v>
      </c>
      <c r="D52">
        <f>SUM(D53:D65)</f>
        <v>298375</v>
      </c>
      <c r="E52" s="89"/>
      <c r="F52" s="89"/>
      <c r="G52" s="89"/>
      <c r="H52" s="89"/>
      <c r="I52" s="89"/>
      <c r="J52" s="89"/>
      <c r="K52" s="122"/>
    </row>
    <row r="53" spans="2:11" ht="16.5" thickTop="1" thickBot="1" x14ac:dyDescent="0.3">
      <c r="B53" s="96"/>
      <c r="C53" s="97" t="s">
        <v>48</v>
      </c>
      <c r="D53" s="123">
        <v>250730</v>
      </c>
      <c r="E53" s="89">
        <v>1211730</v>
      </c>
      <c r="F53" s="123" t="s">
        <v>104</v>
      </c>
      <c r="G53" s="123" t="s">
        <v>104</v>
      </c>
      <c r="H53" s="123" t="s">
        <v>129</v>
      </c>
      <c r="I53" s="89"/>
      <c r="J53" s="89"/>
      <c r="K53" s="122"/>
    </row>
    <row r="54" spans="2:11" ht="16.5" thickTop="1" thickBot="1" x14ac:dyDescent="0.3">
      <c r="B54" s="96"/>
      <c r="C54" s="97" t="s">
        <v>58</v>
      </c>
      <c r="D54" s="123">
        <v>47645</v>
      </c>
      <c r="E54" s="89"/>
      <c r="F54" s="123" t="s">
        <v>104</v>
      </c>
      <c r="G54" s="123" t="s">
        <v>104</v>
      </c>
      <c r="H54" s="123" t="s">
        <v>104</v>
      </c>
      <c r="I54" s="89"/>
      <c r="J54" s="89"/>
      <c r="K54" s="122"/>
    </row>
    <row r="55" spans="2:11" ht="16.5" thickTop="1" thickBot="1" x14ac:dyDescent="0.3">
      <c r="B55" s="96"/>
      <c r="C55" s="97" t="s">
        <v>59</v>
      </c>
      <c r="D55" s="78" t="s">
        <v>104</v>
      </c>
      <c r="E55" s="89"/>
      <c r="F55" s="89"/>
      <c r="G55" s="123" t="s">
        <v>104</v>
      </c>
      <c r="H55" s="123" t="s">
        <v>104</v>
      </c>
      <c r="I55" s="89"/>
      <c r="J55" s="89"/>
      <c r="K55" s="122"/>
    </row>
    <row r="56" spans="2:11" ht="16.5" thickTop="1" thickBot="1" x14ac:dyDescent="0.3">
      <c r="B56" s="96"/>
      <c r="C56" s="97" t="s">
        <v>60</v>
      </c>
      <c r="D56" s="78" t="s">
        <v>104</v>
      </c>
      <c r="E56" s="89"/>
      <c r="F56" s="89"/>
      <c r="G56" s="123" t="s">
        <v>104</v>
      </c>
      <c r="H56" s="123" t="s">
        <v>104</v>
      </c>
      <c r="I56" s="89"/>
      <c r="J56" s="89"/>
      <c r="K56" s="122"/>
    </row>
    <row r="57" spans="2:11" ht="16.5" thickTop="1" thickBot="1" x14ac:dyDescent="0.3">
      <c r="B57" s="96"/>
      <c r="C57" s="95" t="s">
        <v>111</v>
      </c>
      <c r="D57" s="92"/>
      <c r="E57" s="89"/>
      <c r="F57" s="89"/>
      <c r="G57" s="89"/>
      <c r="H57" s="89"/>
      <c r="I57" s="89"/>
      <c r="J57" s="89"/>
      <c r="K57" s="122"/>
    </row>
    <row r="58" spans="2:11" ht="16.5" thickTop="1" thickBot="1" x14ac:dyDescent="0.3">
      <c r="B58" s="96"/>
      <c r="C58" s="97" t="s">
        <v>58</v>
      </c>
      <c r="D58" s="123">
        <v>0</v>
      </c>
      <c r="E58" s="89">
        <v>0</v>
      </c>
      <c r="F58" s="123" t="s">
        <v>104</v>
      </c>
      <c r="G58" s="123" t="s">
        <v>104</v>
      </c>
      <c r="H58" s="123" t="s">
        <v>104</v>
      </c>
      <c r="I58" s="89"/>
      <c r="J58" s="89"/>
      <c r="K58" s="122"/>
    </row>
    <row r="59" spans="2:11" ht="16.5" thickTop="1" thickBot="1" x14ac:dyDescent="0.3">
      <c r="B59" s="96"/>
      <c r="C59" s="97" t="s">
        <v>112</v>
      </c>
      <c r="D59" s="78" t="s">
        <v>104</v>
      </c>
      <c r="E59" s="89">
        <v>17108</v>
      </c>
      <c r="F59" s="123">
        <v>0</v>
      </c>
      <c r="G59" s="123">
        <v>0</v>
      </c>
      <c r="H59" s="123">
        <v>0</v>
      </c>
      <c r="I59" s="89"/>
      <c r="J59" s="89"/>
      <c r="K59" s="122"/>
    </row>
    <row r="60" spans="2:11" ht="16.5" thickTop="1" thickBot="1" x14ac:dyDescent="0.3">
      <c r="B60" s="96"/>
      <c r="C60" s="95" t="s">
        <v>113</v>
      </c>
      <c r="D60" s="92"/>
      <c r="E60" s="89"/>
      <c r="F60" s="88"/>
      <c r="G60" s="88"/>
      <c r="H60" s="88"/>
      <c r="I60" s="88"/>
      <c r="J60" s="89"/>
      <c r="K60" s="122"/>
    </row>
    <row r="61" spans="2:11" ht="16.5" thickTop="1" thickBot="1" x14ac:dyDescent="0.3">
      <c r="B61" s="96"/>
      <c r="C61" s="97" t="s">
        <v>75</v>
      </c>
      <c r="D61" s="123" t="s">
        <v>104</v>
      </c>
      <c r="E61" s="89"/>
      <c r="F61" s="123" t="s">
        <v>104</v>
      </c>
      <c r="G61" s="123" t="s">
        <v>104</v>
      </c>
      <c r="H61" s="123" t="s">
        <v>104</v>
      </c>
      <c r="I61" s="89"/>
      <c r="J61" s="88"/>
      <c r="K61" s="122"/>
    </row>
    <row r="62" spans="2:11" ht="16.5" thickTop="1" thickBot="1" x14ac:dyDescent="0.3">
      <c r="B62" s="96"/>
      <c r="C62" s="97" t="s">
        <v>114</v>
      </c>
      <c r="D62" s="123" t="s">
        <v>104</v>
      </c>
      <c r="E62" s="89"/>
      <c r="F62" s="123" t="s">
        <v>104</v>
      </c>
      <c r="G62" s="123" t="s">
        <v>104</v>
      </c>
      <c r="H62" s="123" t="s">
        <v>104</v>
      </c>
      <c r="I62" s="89"/>
      <c r="J62" s="88"/>
      <c r="K62" s="122"/>
    </row>
    <row r="63" spans="2:11" ht="16.5" thickTop="1" thickBot="1" x14ac:dyDescent="0.3">
      <c r="B63" s="96"/>
      <c r="C63" s="97" t="s">
        <v>115</v>
      </c>
      <c r="D63" s="78" t="s">
        <v>104</v>
      </c>
      <c r="E63" s="89"/>
      <c r="F63" s="78" t="s">
        <v>104</v>
      </c>
      <c r="G63" s="78" t="s">
        <v>104</v>
      </c>
      <c r="H63" s="78" t="s">
        <v>104</v>
      </c>
      <c r="I63" s="89"/>
      <c r="J63" s="88"/>
      <c r="K63" s="122"/>
    </row>
    <row r="64" spans="2:11" ht="16.5" thickTop="1" thickBot="1" x14ac:dyDescent="0.3">
      <c r="B64" s="96"/>
      <c r="C64" s="95" t="s">
        <v>116</v>
      </c>
      <c r="D64" s="92"/>
      <c r="E64" s="89"/>
      <c r="F64" s="89"/>
      <c r="G64" s="89"/>
      <c r="H64" s="89"/>
      <c r="I64" s="89"/>
      <c r="J64" s="88"/>
      <c r="K64" s="122"/>
    </row>
    <row r="65" spans="2:11" ht="16.5" thickTop="1" thickBot="1" x14ac:dyDescent="0.3">
      <c r="B65" s="96"/>
      <c r="C65" s="97" t="s">
        <v>117</v>
      </c>
      <c r="D65" s="123" t="s">
        <v>104</v>
      </c>
      <c r="E65" s="89"/>
      <c r="F65" s="78" t="s">
        <v>104</v>
      </c>
      <c r="G65" s="78" t="s">
        <v>104</v>
      </c>
      <c r="H65" s="78" t="s">
        <v>104</v>
      </c>
      <c r="I65" s="89"/>
      <c r="J65" s="88"/>
      <c r="K65" s="122"/>
    </row>
    <row r="66" spans="2:11" ht="16.5" thickTop="1" thickBot="1" x14ac:dyDescent="0.3">
      <c r="B66" s="86" t="s">
        <v>61</v>
      </c>
      <c r="C66" s="87" t="s">
        <v>62</v>
      </c>
      <c r="D66" s="102">
        <f>SUM(D67:D70)</f>
        <v>15429</v>
      </c>
      <c r="E66" s="89"/>
      <c r="F66" s="89"/>
      <c r="G66" s="89"/>
      <c r="H66" s="89"/>
      <c r="I66" s="89"/>
      <c r="J66" s="88"/>
      <c r="K66" s="122"/>
    </row>
    <row r="67" spans="2:11" ht="16.5" thickTop="1" thickBot="1" x14ac:dyDescent="0.3">
      <c r="B67" s="90"/>
      <c r="C67" s="91" t="s">
        <v>72</v>
      </c>
      <c r="D67" s="125">
        <v>6599</v>
      </c>
      <c r="E67" s="89"/>
      <c r="F67" s="89"/>
      <c r="G67" s="78">
        <v>6599</v>
      </c>
      <c r="H67" s="88"/>
      <c r="I67" s="88"/>
      <c r="J67" s="88"/>
      <c r="K67" s="122"/>
    </row>
    <row r="68" spans="2:11" ht="16.5" thickTop="1" thickBot="1" x14ac:dyDescent="0.3">
      <c r="B68" s="90"/>
      <c r="C68" s="91" t="s">
        <v>63</v>
      </c>
      <c r="D68" s="126">
        <v>0</v>
      </c>
      <c r="E68" s="89">
        <v>0</v>
      </c>
      <c r="F68" s="78">
        <v>0</v>
      </c>
      <c r="G68" s="78">
        <v>0</v>
      </c>
      <c r="H68" s="78">
        <v>0</v>
      </c>
      <c r="I68" s="89"/>
      <c r="J68" s="88"/>
      <c r="K68" s="122"/>
    </row>
    <row r="69" spans="2:11" ht="16.5" thickTop="1" thickBot="1" x14ac:dyDescent="0.3">
      <c r="B69" s="90"/>
      <c r="C69" s="87" t="s">
        <v>64</v>
      </c>
      <c r="D69" s="92"/>
      <c r="E69" s="89"/>
      <c r="F69" s="89"/>
      <c r="G69" s="89"/>
      <c r="H69" s="89"/>
      <c r="I69" s="89"/>
      <c r="J69" s="88"/>
      <c r="K69" s="127"/>
    </row>
    <row r="70" spans="2:11" ht="16.5" thickTop="1" thickBot="1" x14ac:dyDescent="0.3">
      <c r="B70" s="90"/>
      <c r="C70" s="91" t="s">
        <v>65</v>
      </c>
      <c r="D70" s="126">
        <v>8830</v>
      </c>
      <c r="E70" s="89"/>
      <c r="F70" s="89"/>
      <c r="G70" s="78">
        <v>8821</v>
      </c>
      <c r="H70" s="89"/>
      <c r="I70" s="89"/>
      <c r="J70" s="88"/>
      <c r="K70" s="122"/>
    </row>
    <row r="71" spans="2:11" ht="16.5" thickTop="1" thickBot="1" x14ac:dyDescent="0.3">
      <c r="B71" s="94" t="s">
        <v>11</v>
      </c>
      <c r="C71" s="98" t="s">
        <v>66</v>
      </c>
      <c r="D71">
        <f>SUM(D72:D76)</f>
        <v>0</v>
      </c>
      <c r="E71" s="89"/>
      <c r="F71" s="89"/>
      <c r="G71" s="89"/>
      <c r="H71" s="89"/>
      <c r="I71" s="89"/>
      <c r="J71" s="89"/>
      <c r="K71" s="122"/>
    </row>
    <row r="72" spans="2:11" ht="16.5" thickTop="1" thickBot="1" x14ac:dyDescent="0.3">
      <c r="B72" s="96"/>
      <c r="C72" s="99" t="s">
        <v>118</v>
      </c>
      <c r="D72" s="78" t="s">
        <v>104</v>
      </c>
      <c r="E72" s="89"/>
      <c r="F72" s="89"/>
      <c r="G72" s="78" t="s">
        <v>104</v>
      </c>
      <c r="H72" s="89"/>
      <c r="I72" s="89"/>
      <c r="J72" s="88"/>
      <c r="K72" s="122"/>
    </row>
    <row r="73" spans="2:11" ht="16.5" thickTop="1" thickBot="1" x14ac:dyDescent="0.3">
      <c r="B73" s="96"/>
      <c r="C73" s="99" t="s">
        <v>119</v>
      </c>
      <c r="D73" s="78" t="s">
        <v>104</v>
      </c>
      <c r="E73" s="89"/>
      <c r="F73" s="89"/>
      <c r="G73" s="78" t="s">
        <v>104</v>
      </c>
      <c r="H73" s="78" t="s">
        <v>104</v>
      </c>
      <c r="I73" s="89"/>
      <c r="J73" s="88"/>
      <c r="K73" s="122"/>
    </row>
    <row r="74" spans="2:11" ht="16.5" thickTop="1" thickBot="1" x14ac:dyDescent="0.3">
      <c r="B74" s="96"/>
      <c r="C74" s="98" t="s">
        <v>67</v>
      </c>
      <c r="D74" s="92"/>
      <c r="E74" s="89"/>
      <c r="F74" s="89"/>
      <c r="G74" s="89"/>
      <c r="H74" s="89"/>
      <c r="I74" s="89"/>
      <c r="J74" s="89"/>
      <c r="K74" s="122"/>
    </row>
    <row r="75" spans="2:11" ht="16.5" thickTop="1" thickBot="1" x14ac:dyDescent="0.3">
      <c r="B75" s="96"/>
      <c r="C75" s="99" t="s">
        <v>120</v>
      </c>
      <c r="D75" s="78" t="s">
        <v>104</v>
      </c>
      <c r="E75" s="89"/>
      <c r="F75" s="89"/>
      <c r="G75" s="89"/>
      <c r="H75" s="78" t="s">
        <v>104</v>
      </c>
      <c r="I75" s="89"/>
      <c r="J75" s="88"/>
      <c r="K75" s="122"/>
    </row>
    <row r="76" spans="2:11" ht="16.5" thickTop="1" thickBot="1" x14ac:dyDescent="0.3">
      <c r="B76" s="128"/>
      <c r="C76" s="129" t="s">
        <v>121</v>
      </c>
      <c r="D76" s="78" t="s">
        <v>104</v>
      </c>
      <c r="E76" s="130"/>
      <c r="F76" s="78" t="s">
        <v>104</v>
      </c>
      <c r="G76" s="78" t="s">
        <v>104</v>
      </c>
      <c r="H76" s="78" t="s">
        <v>104</v>
      </c>
      <c r="I76" s="130"/>
      <c r="J76" s="130"/>
      <c r="K76" s="131"/>
    </row>
    <row r="77" spans="2:11" ht="15.75" thickBot="1" x14ac:dyDescent="0.3"/>
    <row r="78" spans="2:11" ht="15.75" thickBot="1" x14ac:dyDescent="0.3">
      <c r="B78" s="100" t="s">
        <v>68</v>
      </c>
      <c r="C78" s="101"/>
      <c r="D78" s="132">
        <f>SUM(D16,D17,D19,D22,D23,D25,D26,D38,D39,D53,D54,D58,D59,D61,D62,D67,D68,D70,)</f>
        <v>1011499</v>
      </c>
      <c r="E78" s="89"/>
      <c r="F78" s="133">
        <f>SUM(F16,F17,F22,F23,F53,F54,F58, F59)</f>
        <v>525145</v>
      </c>
      <c r="G78" s="133">
        <f>SUM(G16,G17,G22,G23,G39,G53,G54,G58, G59, G67,G70,)</f>
        <v>16224</v>
      </c>
      <c r="H78" s="133">
        <f>SUM(H16,H17,H22,H23,H53,H54, H58, H59)</f>
        <v>1250</v>
      </c>
      <c r="I78" s="133"/>
      <c r="J78" s="133"/>
      <c r="K78" s="134"/>
    </row>
    <row r="79" spans="2:11" x14ac:dyDescent="0.25">
      <c r="J79" s="135"/>
      <c r="K79" s="135"/>
    </row>
  </sheetData>
  <mergeCells count="1">
    <mergeCell ref="B13:K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L19"/>
  <sheetViews>
    <sheetView workbookViewId="0">
      <selection activeCell="N3" sqref="N3"/>
    </sheetView>
  </sheetViews>
  <sheetFormatPr defaultRowHeight="15" x14ac:dyDescent="0.25"/>
  <cols>
    <col min="11" max="11" width="58.42578125" customWidth="1"/>
    <col min="12" max="12" width="43.85546875" customWidth="1"/>
    <col min="14" max="14" width="14.85546875" customWidth="1"/>
    <col min="15" max="15" width="36.5703125" bestFit="1" customWidth="1"/>
  </cols>
  <sheetData>
    <row r="8" spans="2:12" ht="15.75" thickBot="1" x14ac:dyDescent="0.3">
      <c r="B8" t="s">
        <v>78</v>
      </c>
      <c r="D8" s="117" t="s">
        <v>77</v>
      </c>
    </row>
    <row r="9" spans="2:12" ht="24.75" thickTop="1" thickBot="1" x14ac:dyDescent="0.3">
      <c r="K9" s="73" t="s">
        <v>23</v>
      </c>
      <c r="L9" s="73" t="s">
        <v>24</v>
      </c>
    </row>
    <row r="10" spans="2:12" ht="16.5" thickTop="1" thickBot="1" x14ac:dyDescent="0.3">
      <c r="K10" s="164" t="s">
        <v>25</v>
      </c>
      <c r="L10" s="166" t="s">
        <v>26</v>
      </c>
    </row>
    <row r="11" spans="2:12" ht="16.5" thickTop="1" thickBot="1" x14ac:dyDescent="0.3">
      <c r="K11" s="165"/>
      <c r="L11" s="166"/>
    </row>
    <row r="12" spans="2:12" ht="55.5" customHeight="1" thickTop="1" thickBot="1" x14ac:dyDescent="0.3">
      <c r="K12" s="165"/>
      <c r="L12" s="166"/>
    </row>
    <row r="13" spans="2:12" ht="12" customHeight="1" thickTop="1" thickBot="1" x14ac:dyDescent="0.3">
      <c r="K13" s="165"/>
      <c r="L13" s="166"/>
    </row>
    <row r="14" spans="2:12" ht="81.75" customHeight="1" thickTop="1" thickBot="1" x14ac:dyDescent="0.3">
      <c r="K14" s="74" t="s">
        <v>27</v>
      </c>
      <c r="L14" s="75" t="s">
        <v>28</v>
      </c>
    </row>
    <row r="15" spans="2:12" ht="96" customHeight="1" thickTop="1" thickBot="1" x14ac:dyDescent="0.3">
      <c r="K15" s="76" t="s">
        <v>29</v>
      </c>
      <c r="L15" s="75" t="s">
        <v>30</v>
      </c>
    </row>
    <row r="16" spans="2:12" ht="141" customHeight="1" thickTop="1" thickBot="1" x14ac:dyDescent="0.3">
      <c r="K16" s="76" t="s">
        <v>31</v>
      </c>
      <c r="L16" s="75" t="s">
        <v>32</v>
      </c>
    </row>
    <row r="17" spans="11:12" ht="89.25" customHeight="1" thickTop="1" thickBot="1" x14ac:dyDescent="0.3">
      <c r="K17" s="76" t="s">
        <v>11</v>
      </c>
      <c r="L17" s="75" t="s">
        <v>33</v>
      </c>
    </row>
    <row r="18" spans="11:12" ht="141" customHeight="1" thickTop="1" thickBot="1" x14ac:dyDescent="0.3">
      <c r="K18" s="76" t="s">
        <v>12</v>
      </c>
      <c r="L18" s="75" t="s">
        <v>34</v>
      </c>
    </row>
    <row r="19" spans="11:12" ht="15.75" thickTop="1" x14ac:dyDescent="0.25"/>
  </sheetData>
  <mergeCells count="2">
    <mergeCell ref="K10:K13"/>
    <mergeCell ref="L10:L13"/>
  </mergeCells>
  <hyperlinks>
    <hyperlink ref="D8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6"/>
  <sheetViews>
    <sheetView workbookViewId="0">
      <selection activeCell="F127" sqref="F127"/>
    </sheetView>
  </sheetViews>
  <sheetFormatPr defaultRowHeight="15" x14ac:dyDescent="0.25"/>
  <cols>
    <col min="1" max="1" width="12.7109375" style="154" bestFit="1" customWidth="1"/>
    <col min="2" max="2" width="27.5703125" style="154" customWidth="1"/>
    <col min="3" max="3" width="19.42578125" style="155" bestFit="1" customWidth="1"/>
    <col min="4" max="4" width="20.140625" style="155" customWidth="1"/>
    <col min="5" max="5" width="28.5703125" style="155" bestFit="1" customWidth="1"/>
    <col min="6" max="6" width="10.7109375" style="155" customWidth="1"/>
    <col min="7" max="7" width="10.5703125" style="149" customWidth="1"/>
    <col min="8" max="245" width="9.140625" style="149"/>
    <col min="246" max="246" width="6.7109375" style="149" customWidth="1"/>
    <col min="247" max="247" width="26.85546875" style="149" customWidth="1"/>
    <col min="248" max="248" width="0.7109375" style="149" customWidth="1"/>
    <col min="249" max="249" width="1" style="149" customWidth="1"/>
    <col min="250" max="250" width="6.7109375" style="149" customWidth="1"/>
    <col min="251" max="251" width="3.7109375" style="149" customWidth="1"/>
    <col min="252" max="257" width="11.42578125" style="149" customWidth="1"/>
    <col min="258" max="501" width="9.140625" style="149"/>
    <col min="502" max="502" width="6.7109375" style="149" customWidth="1"/>
    <col min="503" max="503" width="26.85546875" style="149" customWidth="1"/>
    <col min="504" max="504" width="0.7109375" style="149" customWidth="1"/>
    <col min="505" max="505" width="1" style="149" customWidth="1"/>
    <col min="506" max="506" width="6.7109375" style="149" customWidth="1"/>
    <col min="507" max="507" width="3.7109375" style="149" customWidth="1"/>
    <col min="508" max="513" width="11.42578125" style="149" customWidth="1"/>
    <col min="514" max="757" width="9.140625" style="149"/>
    <col min="758" max="758" width="6.7109375" style="149" customWidth="1"/>
    <col min="759" max="759" width="26.85546875" style="149" customWidth="1"/>
    <col min="760" max="760" width="0.7109375" style="149" customWidth="1"/>
    <col min="761" max="761" width="1" style="149" customWidth="1"/>
    <col min="762" max="762" width="6.7109375" style="149" customWidth="1"/>
    <col min="763" max="763" width="3.7109375" style="149" customWidth="1"/>
    <col min="764" max="769" width="11.42578125" style="149" customWidth="1"/>
    <col min="770" max="1013" width="9.140625" style="149"/>
    <col min="1014" max="1014" width="6.7109375" style="149" customWidth="1"/>
    <col min="1015" max="1015" width="26.85546875" style="149" customWidth="1"/>
    <col min="1016" max="1016" width="0.7109375" style="149" customWidth="1"/>
    <col min="1017" max="1017" width="1" style="149" customWidth="1"/>
    <col min="1018" max="1018" width="6.7109375" style="149" customWidth="1"/>
    <col min="1019" max="1019" width="3.7109375" style="149" customWidth="1"/>
    <col min="1020" max="1025" width="11.42578125" style="149" customWidth="1"/>
    <col min="1026" max="1269" width="9.140625" style="149"/>
    <col min="1270" max="1270" width="6.7109375" style="149" customWidth="1"/>
    <col min="1271" max="1271" width="26.85546875" style="149" customWidth="1"/>
    <col min="1272" max="1272" width="0.7109375" style="149" customWidth="1"/>
    <col min="1273" max="1273" width="1" style="149" customWidth="1"/>
    <col min="1274" max="1274" width="6.7109375" style="149" customWidth="1"/>
    <col min="1275" max="1275" width="3.7109375" style="149" customWidth="1"/>
    <col min="1276" max="1281" width="11.42578125" style="149" customWidth="1"/>
    <col min="1282" max="1525" width="9.140625" style="149"/>
    <col min="1526" max="1526" width="6.7109375" style="149" customWidth="1"/>
    <col min="1527" max="1527" width="26.85546875" style="149" customWidth="1"/>
    <col min="1528" max="1528" width="0.7109375" style="149" customWidth="1"/>
    <col min="1529" max="1529" width="1" style="149" customWidth="1"/>
    <col min="1530" max="1530" width="6.7109375" style="149" customWidth="1"/>
    <col min="1531" max="1531" width="3.7109375" style="149" customWidth="1"/>
    <col min="1532" max="1537" width="11.42578125" style="149" customWidth="1"/>
    <col min="1538" max="1781" width="9.140625" style="149"/>
    <col min="1782" max="1782" width="6.7109375" style="149" customWidth="1"/>
    <col min="1783" max="1783" width="26.85546875" style="149" customWidth="1"/>
    <col min="1784" max="1784" width="0.7109375" style="149" customWidth="1"/>
    <col min="1785" max="1785" width="1" style="149" customWidth="1"/>
    <col min="1786" max="1786" width="6.7109375" style="149" customWidth="1"/>
    <col min="1787" max="1787" width="3.7109375" style="149" customWidth="1"/>
    <col min="1788" max="1793" width="11.42578125" style="149" customWidth="1"/>
    <col min="1794" max="2037" width="9.140625" style="149"/>
    <col min="2038" max="2038" width="6.7109375" style="149" customWidth="1"/>
    <col min="2039" max="2039" width="26.85546875" style="149" customWidth="1"/>
    <col min="2040" max="2040" width="0.7109375" style="149" customWidth="1"/>
    <col min="2041" max="2041" width="1" style="149" customWidth="1"/>
    <col min="2042" max="2042" width="6.7109375" style="149" customWidth="1"/>
    <col min="2043" max="2043" width="3.7109375" style="149" customWidth="1"/>
    <col min="2044" max="2049" width="11.42578125" style="149" customWidth="1"/>
    <col min="2050" max="2293" width="9.140625" style="149"/>
    <col min="2294" max="2294" width="6.7109375" style="149" customWidth="1"/>
    <col min="2295" max="2295" width="26.85546875" style="149" customWidth="1"/>
    <col min="2296" max="2296" width="0.7109375" style="149" customWidth="1"/>
    <col min="2297" max="2297" width="1" style="149" customWidth="1"/>
    <col min="2298" max="2298" width="6.7109375" style="149" customWidth="1"/>
    <col min="2299" max="2299" width="3.7109375" style="149" customWidth="1"/>
    <col min="2300" max="2305" width="11.42578125" style="149" customWidth="1"/>
    <col min="2306" max="2549" width="9.140625" style="149"/>
    <col min="2550" max="2550" width="6.7109375" style="149" customWidth="1"/>
    <col min="2551" max="2551" width="26.85546875" style="149" customWidth="1"/>
    <col min="2552" max="2552" width="0.7109375" style="149" customWidth="1"/>
    <col min="2553" max="2553" width="1" style="149" customWidth="1"/>
    <col min="2554" max="2554" width="6.7109375" style="149" customWidth="1"/>
    <col min="2555" max="2555" width="3.7109375" style="149" customWidth="1"/>
    <col min="2556" max="2561" width="11.42578125" style="149" customWidth="1"/>
    <col min="2562" max="2805" width="9.140625" style="149"/>
    <col min="2806" max="2806" width="6.7109375" style="149" customWidth="1"/>
    <col min="2807" max="2807" width="26.85546875" style="149" customWidth="1"/>
    <col min="2808" max="2808" width="0.7109375" style="149" customWidth="1"/>
    <col min="2809" max="2809" width="1" style="149" customWidth="1"/>
    <col min="2810" max="2810" width="6.7109375" style="149" customWidth="1"/>
    <col min="2811" max="2811" width="3.7109375" style="149" customWidth="1"/>
    <col min="2812" max="2817" width="11.42578125" style="149" customWidth="1"/>
    <col min="2818" max="3061" width="9.140625" style="149"/>
    <col min="3062" max="3062" width="6.7109375" style="149" customWidth="1"/>
    <col min="3063" max="3063" width="26.85546875" style="149" customWidth="1"/>
    <col min="3064" max="3064" width="0.7109375" style="149" customWidth="1"/>
    <col min="3065" max="3065" width="1" style="149" customWidth="1"/>
    <col min="3066" max="3066" width="6.7109375" style="149" customWidth="1"/>
    <col min="3067" max="3067" width="3.7109375" style="149" customWidth="1"/>
    <col min="3068" max="3073" width="11.42578125" style="149" customWidth="1"/>
    <col min="3074" max="3317" width="9.140625" style="149"/>
    <col min="3318" max="3318" width="6.7109375" style="149" customWidth="1"/>
    <col min="3319" max="3319" width="26.85546875" style="149" customWidth="1"/>
    <col min="3320" max="3320" width="0.7109375" style="149" customWidth="1"/>
    <col min="3321" max="3321" width="1" style="149" customWidth="1"/>
    <col min="3322" max="3322" width="6.7109375" style="149" customWidth="1"/>
    <col min="3323" max="3323" width="3.7109375" style="149" customWidth="1"/>
    <col min="3324" max="3329" width="11.42578125" style="149" customWidth="1"/>
    <col min="3330" max="3573" width="9.140625" style="149"/>
    <col min="3574" max="3574" width="6.7109375" style="149" customWidth="1"/>
    <col min="3575" max="3575" width="26.85546875" style="149" customWidth="1"/>
    <col min="3576" max="3576" width="0.7109375" style="149" customWidth="1"/>
    <col min="3577" max="3577" width="1" style="149" customWidth="1"/>
    <col min="3578" max="3578" width="6.7109375" style="149" customWidth="1"/>
    <col min="3579" max="3579" width="3.7109375" style="149" customWidth="1"/>
    <col min="3580" max="3585" width="11.42578125" style="149" customWidth="1"/>
    <col min="3586" max="3829" width="9.140625" style="149"/>
    <col min="3830" max="3830" width="6.7109375" style="149" customWidth="1"/>
    <col min="3831" max="3831" width="26.85546875" style="149" customWidth="1"/>
    <col min="3832" max="3832" width="0.7109375" style="149" customWidth="1"/>
    <col min="3833" max="3833" width="1" style="149" customWidth="1"/>
    <col min="3834" max="3834" width="6.7109375" style="149" customWidth="1"/>
    <col min="3835" max="3835" width="3.7109375" style="149" customWidth="1"/>
    <col min="3836" max="3841" width="11.42578125" style="149" customWidth="1"/>
    <col min="3842" max="4085" width="9.140625" style="149"/>
    <col min="4086" max="4086" width="6.7109375" style="149" customWidth="1"/>
    <col min="4087" max="4087" width="26.85546875" style="149" customWidth="1"/>
    <col min="4088" max="4088" width="0.7109375" style="149" customWidth="1"/>
    <col min="4089" max="4089" width="1" style="149" customWidth="1"/>
    <col min="4090" max="4090" width="6.7109375" style="149" customWidth="1"/>
    <col min="4091" max="4091" width="3.7109375" style="149" customWidth="1"/>
    <col min="4092" max="4097" width="11.42578125" style="149" customWidth="1"/>
    <col min="4098" max="4341" width="9.140625" style="149"/>
    <col min="4342" max="4342" width="6.7109375" style="149" customWidth="1"/>
    <col min="4343" max="4343" width="26.85546875" style="149" customWidth="1"/>
    <col min="4344" max="4344" width="0.7109375" style="149" customWidth="1"/>
    <col min="4345" max="4345" width="1" style="149" customWidth="1"/>
    <col min="4346" max="4346" width="6.7109375" style="149" customWidth="1"/>
    <col min="4347" max="4347" width="3.7109375" style="149" customWidth="1"/>
    <col min="4348" max="4353" width="11.42578125" style="149" customWidth="1"/>
    <col min="4354" max="4597" width="9.140625" style="149"/>
    <col min="4598" max="4598" width="6.7109375" style="149" customWidth="1"/>
    <col min="4599" max="4599" width="26.85546875" style="149" customWidth="1"/>
    <col min="4600" max="4600" width="0.7109375" style="149" customWidth="1"/>
    <col min="4601" max="4601" width="1" style="149" customWidth="1"/>
    <col min="4602" max="4602" width="6.7109375" style="149" customWidth="1"/>
    <col min="4603" max="4603" width="3.7109375" style="149" customWidth="1"/>
    <col min="4604" max="4609" width="11.42578125" style="149" customWidth="1"/>
    <col min="4610" max="4853" width="9.140625" style="149"/>
    <col min="4854" max="4854" width="6.7109375" style="149" customWidth="1"/>
    <col min="4855" max="4855" width="26.85546875" style="149" customWidth="1"/>
    <col min="4856" max="4856" width="0.7109375" style="149" customWidth="1"/>
    <col min="4857" max="4857" width="1" style="149" customWidth="1"/>
    <col min="4858" max="4858" width="6.7109375" style="149" customWidth="1"/>
    <col min="4859" max="4859" width="3.7109375" style="149" customWidth="1"/>
    <col min="4860" max="4865" width="11.42578125" style="149" customWidth="1"/>
    <col min="4866" max="5109" width="9.140625" style="149"/>
    <col min="5110" max="5110" width="6.7109375" style="149" customWidth="1"/>
    <col min="5111" max="5111" width="26.85546875" style="149" customWidth="1"/>
    <col min="5112" max="5112" width="0.7109375" style="149" customWidth="1"/>
    <col min="5113" max="5113" width="1" style="149" customWidth="1"/>
    <col min="5114" max="5114" width="6.7109375" style="149" customWidth="1"/>
    <col min="5115" max="5115" width="3.7109375" style="149" customWidth="1"/>
    <col min="5116" max="5121" width="11.42578125" style="149" customWidth="1"/>
    <col min="5122" max="5365" width="9.140625" style="149"/>
    <col min="5366" max="5366" width="6.7109375" style="149" customWidth="1"/>
    <col min="5367" max="5367" width="26.85546875" style="149" customWidth="1"/>
    <col min="5368" max="5368" width="0.7109375" style="149" customWidth="1"/>
    <col min="5369" max="5369" width="1" style="149" customWidth="1"/>
    <col min="5370" max="5370" width="6.7109375" style="149" customWidth="1"/>
    <col min="5371" max="5371" width="3.7109375" style="149" customWidth="1"/>
    <col min="5372" max="5377" width="11.42578125" style="149" customWidth="1"/>
    <col min="5378" max="5621" width="9.140625" style="149"/>
    <col min="5622" max="5622" width="6.7109375" style="149" customWidth="1"/>
    <col min="5623" max="5623" width="26.85546875" style="149" customWidth="1"/>
    <col min="5624" max="5624" width="0.7109375" style="149" customWidth="1"/>
    <col min="5625" max="5625" width="1" style="149" customWidth="1"/>
    <col min="5626" max="5626" width="6.7109375" style="149" customWidth="1"/>
    <col min="5627" max="5627" width="3.7109375" style="149" customWidth="1"/>
    <col min="5628" max="5633" width="11.42578125" style="149" customWidth="1"/>
    <col min="5634" max="5877" width="9.140625" style="149"/>
    <col min="5878" max="5878" width="6.7109375" style="149" customWidth="1"/>
    <col min="5879" max="5879" width="26.85546875" style="149" customWidth="1"/>
    <col min="5880" max="5880" width="0.7109375" style="149" customWidth="1"/>
    <col min="5881" max="5881" width="1" style="149" customWidth="1"/>
    <col min="5882" max="5882" width="6.7109375" style="149" customWidth="1"/>
    <col min="5883" max="5883" width="3.7109375" style="149" customWidth="1"/>
    <col min="5884" max="5889" width="11.42578125" style="149" customWidth="1"/>
    <col min="5890" max="6133" width="9.140625" style="149"/>
    <col min="6134" max="6134" width="6.7109375" style="149" customWidth="1"/>
    <col min="6135" max="6135" width="26.85546875" style="149" customWidth="1"/>
    <col min="6136" max="6136" width="0.7109375" style="149" customWidth="1"/>
    <col min="6137" max="6137" width="1" style="149" customWidth="1"/>
    <col min="6138" max="6138" width="6.7109375" style="149" customWidth="1"/>
    <col min="6139" max="6139" width="3.7109375" style="149" customWidth="1"/>
    <col min="6140" max="6145" width="11.42578125" style="149" customWidth="1"/>
    <col min="6146" max="6389" width="9.140625" style="149"/>
    <col min="6390" max="6390" width="6.7109375" style="149" customWidth="1"/>
    <col min="6391" max="6391" width="26.85546875" style="149" customWidth="1"/>
    <col min="6392" max="6392" width="0.7109375" style="149" customWidth="1"/>
    <col min="6393" max="6393" width="1" style="149" customWidth="1"/>
    <col min="6394" max="6394" width="6.7109375" style="149" customWidth="1"/>
    <col min="6395" max="6395" width="3.7109375" style="149" customWidth="1"/>
    <col min="6396" max="6401" width="11.42578125" style="149" customWidth="1"/>
    <col min="6402" max="6645" width="9.140625" style="149"/>
    <col min="6646" max="6646" width="6.7109375" style="149" customWidth="1"/>
    <col min="6647" max="6647" width="26.85546875" style="149" customWidth="1"/>
    <col min="6648" max="6648" width="0.7109375" style="149" customWidth="1"/>
    <col min="6649" max="6649" width="1" style="149" customWidth="1"/>
    <col min="6650" max="6650" width="6.7109375" style="149" customWidth="1"/>
    <col min="6651" max="6651" width="3.7109375" style="149" customWidth="1"/>
    <col min="6652" max="6657" width="11.42578125" style="149" customWidth="1"/>
    <col min="6658" max="6901" width="9.140625" style="149"/>
    <col min="6902" max="6902" width="6.7109375" style="149" customWidth="1"/>
    <col min="6903" max="6903" width="26.85546875" style="149" customWidth="1"/>
    <col min="6904" max="6904" width="0.7109375" style="149" customWidth="1"/>
    <col min="6905" max="6905" width="1" style="149" customWidth="1"/>
    <col min="6906" max="6906" width="6.7109375" style="149" customWidth="1"/>
    <col min="6907" max="6907" width="3.7109375" style="149" customWidth="1"/>
    <col min="6908" max="6913" width="11.42578125" style="149" customWidth="1"/>
    <col min="6914" max="7157" width="9.140625" style="149"/>
    <col min="7158" max="7158" width="6.7109375" style="149" customWidth="1"/>
    <col min="7159" max="7159" width="26.85546875" style="149" customWidth="1"/>
    <col min="7160" max="7160" width="0.7109375" style="149" customWidth="1"/>
    <col min="7161" max="7161" width="1" style="149" customWidth="1"/>
    <col min="7162" max="7162" width="6.7109375" style="149" customWidth="1"/>
    <col min="7163" max="7163" width="3.7109375" style="149" customWidth="1"/>
    <col min="7164" max="7169" width="11.42578125" style="149" customWidth="1"/>
    <col min="7170" max="7413" width="9.140625" style="149"/>
    <col min="7414" max="7414" width="6.7109375" style="149" customWidth="1"/>
    <col min="7415" max="7415" width="26.85546875" style="149" customWidth="1"/>
    <col min="7416" max="7416" width="0.7109375" style="149" customWidth="1"/>
    <col min="7417" max="7417" width="1" style="149" customWidth="1"/>
    <col min="7418" max="7418" width="6.7109375" style="149" customWidth="1"/>
    <col min="7419" max="7419" width="3.7109375" style="149" customWidth="1"/>
    <col min="7420" max="7425" width="11.42578125" style="149" customWidth="1"/>
    <col min="7426" max="7669" width="9.140625" style="149"/>
    <col min="7670" max="7670" width="6.7109375" style="149" customWidth="1"/>
    <col min="7671" max="7671" width="26.85546875" style="149" customWidth="1"/>
    <col min="7672" max="7672" width="0.7109375" style="149" customWidth="1"/>
    <col min="7673" max="7673" width="1" style="149" customWidth="1"/>
    <col min="7674" max="7674" width="6.7109375" style="149" customWidth="1"/>
    <col min="7675" max="7675" width="3.7109375" style="149" customWidth="1"/>
    <col min="7676" max="7681" width="11.42578125" style="149" customWidth="1"/>
    <col min="7682" max="7925" width="9.140625" style="149"/>
    <col min="7926" max="7926" width="6.7109375" style="149" customWidth="1"/>
    <col min="7927" max="7927" width="26.85546875" style="149" customWidth="1"/>
    <col min="7928" max="7928" width="0.7109375" style="149" customWidth="1"/>
    <col min="7929" max="7929" width="1" style="149" customWidth="1"/>
    <col min="7930" max="7930" width="6.7109375" style="149" customWidth="1"/>
    <col min="7931" max="7931" width="3.7109375" style="149" customWidth="1"/>
    <col min="7932" max="7937" width="11.42578125" style="149" customWidth="1"/>
    <col min="7938" max="8181" width="9.140625" style="149"/>
    <col min="8182" max="8182" width="6.7109375" style="149" customWidth="1"/>
    <col min="8183" max="8183" width="26.85546875" style="149" customWidth="1"/>
    <col min="8184" max="8184" width="0.7109375" style="149" customWidth="1"/>
    <col min="8185" max="8185" width="1" style="149" customWidth="1"/>
    <col min="8186" max="8186" width="6.7109375" style="149" customWidth="1"/>
    <col min="8187" max="8187" width="3.7109375" style="149" customWidth="1"/>
    <col min="8188" max="8193" width="11.42578125" style="149" customWidth="1"/>
    <col min="8194" max="8437" width="9.140625" style="149"/>
    <col min="8438" max="8438" width="6.7109375" style="149" customWidth="1"/>
    <col min="8439" max="8439" width="26.85546875" style="149" customWidth="1"/>
    <col min="8440" max="8440" width="0.7109375" style="149" customWidth="1"/>
    <col min="8441" max="8441" width="1" style="149" customWidth="1"/>
    <col min="8442" max="8442" width="6.7109375" style="149" customWidth="1"/>
    <col min="8443" max="8443" width="3.7109375" style="149" customWidth="1"/>
    <col min="8444" max="8449" width="11.42578125" style="149" customWidth="1"/>
    <col min="8450" max="8693" width="9.140625" style="149"/>
    <col min="8694" max="8694" width="6.7109375" style="149" customWidth="1"/>
    <col min="8695" max="8695" width="26.85546875" style="149" customWidth="1"/>
    <col min="8696" max="8696" width="0.7109375" style="149" customWidth="1"/>
    <col min="8697" max="8697" width="1" style="149" customWidth="1"/>
    <col min="8698" max="8698" width="6.7109375" style="149" customWidth="1"/>
    <col min="8699" max="8699" width="3.7109375" style="149" customWidth="1"/>
    <col min="8700" max="8705" width="11.42578125" style="149" customWidth="1"/>
    <col min="8706" max="8949" width="9.140625" style="149"/>
    <col min="8950" max="8950" width="6.7109375" style="149" customWidth="1"/>
    <col min="8951" max="8951" width="26.85546875" style="149" customWidth="1"/>
    <col min="8952" max="8952" width="0.7109375" style="149" customWidth="1"/>
    <col min="8953" max="8953" width="1" style="149" customWidth="1"/>
    <col min="8954" max="8954" width="6.7109375" style="149" customWidth="1"/>
    <col min="8955" max="8955" width="3.7109375" style="149" customWidth="1"/>
    <col min="8956" max="8961" width="11.42578125" style="149" customWidth="1"/>
    <col min="8962" max="9205" width="9.140625" style="149"/>
    <col min="9206" max="9206" width="6.7109375" style="149" customWidth="1"/>
    <col min="9207" max="9207" width="26.85546875" style="149" customWidth="1"/>
    <col min="9208" max="9208" width="0.7109375" style="149" customWidth="1"/>
    <col min="9209" max="9209" width="1" style="149" customWidth="1"/>
    <col min="9210" max="9210" width="6.7109375" style="149" customWidth="1"/>
    <col min="9211" max="9211" width="3.7109375" style="149" customWidth="1"/>
    <col min="9212" max="9217" width="11.42578125" style="149" customWidth="1"/>
    <col min="9218" max="9461" width="9.140625" style="149"/>
    <col min="9462" max="9462" width="6.7109375" style="149" customWidth="1"/>
    <col min="9463" max="9463" width="26.85546875" style="149" customWidth="1"/>
    <col min="9464" max="9464" width="0.7109375" style="149" customWidth="1"/>
    <col min="9465" max="9465" width="1" style="149" customWidth="1"/>
    <col min="9466" max="9466" width="6.7109375" style="149" customWidth="1"/>
    <col min="9467" max="9467" width="3.7109375" style="149" customWidth="1"/>
    <col min="9468" max="9473" width="11.42578125" style="149" customWidth="1"/>
    <col min="9474" max="9717" width="9.140625" style="149"/>
    <col min="9718" max="9718" width="6.7109375" style="149" customWidth="1"/>
    <col min="9719" max="9719" width="26.85546875" style="149" customWidth="1"/>
    <col min="9720" max="9720" width="0.7109375" style="149" customWidth="1"/>
    <col min="9721" max="9721" width="1" style="149" customWidth="1"/>
    <col min="9722" max="9722" width="6.7109375" style="149" customWidth="1"/>
    <col min="9723" max="9723" width="3.7109375" style="149" customWidth="1"/>
    <col min="9724" max="9729" width="11.42578125" style="149" customWidth="1"/>
    <col min="9730" max="9973" width="9.140625" style="149"/>
    <col min="9974" max="9974" width="6.7109375" style="149" customWidth="1"/>
    <col min="9975" max="9975" width="26.85546875" style="149" customWidth="1"/>
    <col min="9976" max="9976" width="0.7109375" style="149" customWidth="1"/>
    <col min="9977" max="9977" width="1" style="149" customWidth="1"/>
    <col min="9978" max="9978" width="6.7109375" style="149" customWidth="1"/>
    <col min="9979" max="9979" width="3.7109375" style="149" customWidth="1"/>
    <col min="9980" max="9985" width="11.42578125" style="149" customWidth="1"/>
    <col min="9986" max="10229" width="9.140625" style="149"/>
    <col min="10230" max="10230" width="6.7109375" style="149" customWidth="1"/>
    <col min="10231" max="10231" width="26.85546875" style="149" customWidth="1"/>
    <col min="10232" max="10232" width="0.7109375" style="149" customWidth="1"/>
    <col min="10233" max="10233" width="1" style="149" customWidth="1"/>
    <col min="10234" max="10234" width="6.7109375" style="149" customWidth="1"/>
    <col min="10235" max="10235" width="3.7109375" style="149" customWidth="1"/>
    <col min="10236" max="10241" width="11.42578125" style="149" customWidth="1"/>
    <col min="10242" max="10485" width="9.140625" style="149"/>
    <col min="10486" max="10486" width="6.7109375" style="149" customWidth="1"/>
    <col min="10487" max="10487" width="26.85546875" style="149" customWidth="1"/>
    <col min="10488" max="10488" width="0.7109375" style="149" customWidth="1"/>
    <col min="10489" max="10489" width="1" style="149" customWidth="1"/>
    <col min="10490" max="10490" width="6.7109375" style="149" customWidth="1"/>
    <col min="10491" max="10491" width="3.7109375" style="149" customWidth="1"/>
    <col min="10492" max="10497" width="11.42578125" style="149" customWidth="1"/>
    <col min="10498" max="10741" width="9.140625" style="149"/>
    <col min="10742" max="10742" width="6.7109375" style="149" customWidth="1"/>
    <col min="10743" max="10743" width="26.85546875" style="149" customWidth="1"/>
    <col min="10744" max="10744" width="0.7109375" style="149" customWidth="1"/>
    <col min="10745" max="10745" width="1" style="149" customWidth="1"/>
    <col min="10746" max="10746" width="6.7109375" style="149" customWidth="1"/>
    <col min="10747" max="10747" width="3.7109375" style="149" customWidth="1"/>
    <col min="10748" max="10753" width="11.42578125" style="149" customWidth="1"/>
    <col min="10754" max="10997" width="9.140625" style="149"/>
    <col min="10998" max="10998" width="6.7109375" style="149" customWidth="1"/>
    <col min="10999" max="10999" width="26.85546875" style="149" customWidth="1"/>
    <col min="11000" max="11000" width="0.7109375" style="149" customWidth="1"/>
    <col min="11001" max="11001" width="1" style="149" customWidth="1"/>
    <col min="11002" max="11002" width="6.7109375" style="149" customWidth="1"/>
    <col min="11003" max="11003" width="3.7109375" style="149" customWidth="1"/>
    <col min="11004" max="11009" width="11.42578125" style="149" customWidth="1"/>
    <col min="11010" max="11253" width="9.140625" style="149"/>
    <col min="11254" max="11254" width="6.7109375" style="149" customWidth="1"/>
    <col min="11255" max="11255" width="26.85546875" style="149" customWidth="1"/>
    <col min="11256" max="11256" width="0.7109375" style="149" customWidth="1"/>
    <col min="11257" max="11257" width="1" style="149" customWidth="1"/>
    <col min="11258" max="11258" width="6.7109375" style="149" customWidth="1"/>
    <col min="11259" max="11259" width="3.7109375" style="149" customWidth="1"/>
    <col min="11260" max="11265" width="11.42578125" style="149" customWidth="1"/>
    <col min="11266" max="11509" width="9.140625" style="149"/>
    <col min="11510" max="11510" width="6.7109375" style="149" customWidth="1"/>
    <col min="11511" max="11511" width="26.85546875" style="149" customWidth="1"/>
    <col min="11512" max="11512" width="0.7109375" style="149" customWidth="1"/>
    <col min="11513" max="11513" width="1" style="149" customWidth="1"/>
    <col min="11514" max="11514" width="6.7109375" style="149" customWidth="1"/>
    <col min="11515" max="11515" width="3.7109375" style="149" customWidth="1"/>
    <col min="11516" max="11521" width="11.42578125" style="149" customWidth="1"/>
    <col min="11522" max="11765" width="9.140625" style="149"/>
    <col min="11766" max="11766" width="6.7109375" style="149" customWidth="1"/>
    <col min="11767" max="11767" width="26.85546875" style="149" customWidth="1"/>
    <col min="11768" max="11768" width="0.7109375" style="149" customWidth="1"/>
    <col min="11769" max="11769" width="1" style="149" customWidth="1"/>
    <col min="11770" max="11770" width="6.7109375" style="149" customWidth="1"/>
    <col min="11771" max="11771" width="3.7109375" style="149" customWidth="1"/>
    <col min="11772" max="11777" width="11.42578125" style="149" customWidth="1"/>
    <col min="11778" max="12021" width="9.140625" style="149"/>
    <col min="12022" max="12022" width="6.7109375" style="149" customWidth="1"/>
    <col min="12023" max="12023" width="26.85546875" style="149" customWidth="1"/>
    <col min="12024" max="12024" width="0.7109375" style="149" customWidth="1"/>
    <col min="12025" max="12025" width="1" style="149" customWidth="1"/>
    <col min="12026" max="12026" width="6.7109375" style="149" customWidth="1"/>
    <col min="12027" max="12027" width="3.7109375" style="149" customWidth="1"/>
    <col min="12028" max="12033" width="11.42578125" style="149" customWidth="1"/>
    <col min="12034" max="12277" width="9.140625" style="149"/>
    <col min="12278" max="12278" width="6.7109375" style="149" customWidth="1"/>
    <col min="12279" max="12279" width="26.85546875" style="149" customWidth="1"/>
    <col min="12280" max="12280" width="0.7109375" style="149" customWidth="1"/>
    <col min="12281" max="12281" width="1" style="149" customWidth="1"/>
    <col min="12282" max="12282" width="6.7109375" style="149" customWidth="1"/>
    <col min="12283" max="12283" width="3.7109375" style="149" customWidth="1"/>
    <col min="12284" max="12289" width="11.42578125" style="149" customWidth="1"/>
    <col min="12290" max="12533" width="9.140625" style="149"/>
    <col min="12534" max="12534" width="6.7109375" style="149" customWidth="1"/>
    <col min="12535" max="12535" width="26.85546875" style="149" customWidth="1"/>
    <col min="12536" max="12536" width="0.7109375" style="149" customWidth="1"/>
    <col min="12537" max="12537" width="1" style="149" customWidth="1"/>
    <col min="12538" max="12538" width="6.7109375" style="149" customWidth="1"/>
    <col min="12539" max="12539" width="3.7109375" style="149" customWidth="1"/>
    <col min="12540" max="12545" width="11.42578125" style="149" customWidth="1"/>
    <col min="12546" max="12789" width="9.140625" style="149"/>
    <col min="12790" max="12790" width="6.7109375" style="149" customWidth="1"/>
    <col min="12791" max="12791" width="26.85546875" style="149" customWidth="1"/>
    <col min="12792" max="12792" width="0.7109375" style="149" customWidth="1"/>
    <col min="12793" max="12793" width="1" style="149" customWidth="1"/>
    <col min="12794" max="12794" width="6.7109375" style="149" customWidth="1"/>
    <col min="12795" max="12795" width="3.7109375" style="149" customWidth="1"/>
    <col min="12796" max="12801" width="11.42578125" style="149" customWidth="1"/>
    <col min="12802" max="13045" width="9.140625" style="149"/>
    <col min="13046" max="13046" width="6.7109375" style="149" customWidth="1"/>
    <col min="13047" max="13047" width="26.85546875" style="149" customWidth="1"/>
    <col min="13048" max="13048" width="0.7109375" style="149" customWidth="1"/>
    <col min="13049" max="13049" width="1" style="149" customWidth="1"/>
    <col min="13050" max="13050" width="6.7109375" style="149" customWidth="1"/>
    <col min="13051" max="13051" width="3.7109375" style="149" customWidth="1"/>
    <col min="13052" max="13057" width="11.42578125" style="149" customWidth="1"/>
    <col min="13058" max="13301" width="9.140625" style="149"/>
    <col min="13302" max="13302" width="6.7109375" style="149" customWidth="1"/>
    <col min="13303" max="13303" width="26.85546875" style="149" customWidth="1"/>
    <col min="13304" max="13304" width="0.7109375" style="149" customWidth="1"/>
    <col min="13305" max="13305" width="1" style="149" customWidth="1"/>
    <col min="13306" max="13306" width="6.7109375" style="149" customWidth="1"/>
    <col min="13307" max="13307" width="3.7109375" style="149" customWidth="1"/>
    <col min="13308" max="13313" width="11.42578125" style="149" customWidth="1"/>
    <col min="13314" max="13557" width="9.140625" style="149"/>
    <col min="13558" max="13558" width="6.7109375" style="149" customWidth="1"/>
    <col min="13559" max="13559" width="26.85546875" style="149" customWidth="1"/>
    <col min="13560" max="13560" width="0.7109375" style="149" customWidth="1"/>
    <col min="13561" max="13561" width="1" style="149" customWidth="1"/>
    <col min="13562" max="13562" width="6.7109375" style="149" customWidth="1"/>
    <col min="13563" max="13563" width="3.7109375" style="149" customWidth="1"/>
    <col min="13564" max="13569" width="11.42578125" style="149" customWidth="1"/>
    <col min="13570" max="13813" width="9.140625" style="149"/>
    <col min="13814" max="13814" width="6.7109375" style="149" customWidth="1"/>
    <col min="13815" max="13815" width="26.85546875" style="149" customWidth="1"/>
    <col min="13816" max="13816" width="0.7109375" style="149" customWidth="1"/>
    <col min="13817" max="13817" width="1" style="149" customWidth="1"/>
    <col min="13818" max="13818" width="6.7109375" style="149" customWidth="1"/>
    <col min="13819" max="13819" width="3.7109375" style="149" customWidth="1"/>
    <col min="13820" max="13825" width="11.42578125" style="149" customWidth="1"/>
    <col min="13826" max="14069" width="9.140625" style="149"/>
    <col min="14070" max="14070" width="6.7109375" style="149" customWidth="1"/>
    <col min="14071" max="14071" width="26.85546875" style="149" customWidth="1"/>
    <col min="14072" max="14072" width="0.7109375" style="149" customWidth="1"/>
    <col min="14073" max="14073" width="1" style="149" customWidth="1"/>
    <col min="14074" max="14074" width="6.7109375" style="149" customWidth="1"/>
    <col min="14075" max="14075" width="3.7109375" style="149" customWidth="1"/>
    <col min="14076" max="14081" width="11.42578125" style="149" customWidth="1"/>
    <col min="14082" max="14325" width="9.140625" style="149"/>
    <col min="14326" max="14326" width="6.7109375" style="149" customWidth="1"/>
    <col min="14327" max="14327" width="26.85546875" style="149" customWidth="1"/>
    <col min="14328" max="14328" width="0.7109375" style="149" customWidth="1"/>
    <col min="14329" max="14329" width="1" style="149" customWidth="1"/>
    <col min="14330" max="14330" width="6.7109375" style="149" customWidth="1"/>
    <col min="14331" max="14331" width="3.7109375" style="149" customWidth="1"/>
    <col min="14332" max="14337" width="11.42578125" style="149" customWidth="1"/>
    <col min="14338" max="14581" width="9.140625" style="149"/>
    <col min="14582" max="14582" width="6.7109375" style="149" customWidth="1"/>
    <col min="14583" max="14583" width="26.85546875" style="149" customWidth="1"/>
    <col min="14584" max="14584" width="0.7109375" style="149" customWidth="1"/>
    <col min="14585" max="14585" width="1" style="149" customWidth="1"/>
    <col min="14586" max="14586" width="6.7109375" style="149" customWidth="1"/>
    <col min="14587" max="14587" width="3.7109375" style="149" customWidth="1"/>
    <col min="14588" max="14593" width="11.42578125" style="149" customWidth="1"/>
    <col min="14594" max="14837" width="9.140625" style="149"/>
    <col min="14838" max="14838" width="6.7109375" style="149" customWidth="1"/>
    <col min="14839" max="14839" width="26.85546875" style="149" customWidth="1"/>
    <col min="14840" max="14840" width="0.7109375" style="149" customWidth="1"/>
    <col min="14841" max="14841" width="1" style="149" customWidth="1"/>
    <col min="14842" max="14842" width="6.7109375" style="149" customWidth="1"/>
    <col min="14843" max="14843" width="3.7109375" style="149" customWidth="1"/>
    <col min="14844" max="14849" width="11.42578125" style="149" customWidth="1"/>
    <col min="14850" max="15093" width="9.140625" style="149"/>
    <col min="15094" max="15094" width="6.7109375" style="149" customWidth="1"/>
    <col min="15095" max="15095" width="26.85546875" style="149" customWidth="1"/>
    <col min="15096" max="15096" width="0.7109375" style="149" customWidth="1"/>
    <col min="15097" max="15097" width="1" style="149" customWidth="1"/>
    <col min="15098" max="15098" width="6.7109375" style="149" customWidth="1"/>
    <col min="15099" max="15099" width="3.7109375" style="149" customWidth="1"/>
    <col min="15100" max="15105" width="11.42578125" style="149" customWidth="1"/>
    <col min="15106" max="15349" width="9.140625" style="149"/>
    <col min="15350" max="15350" width="6.7109375" style="149" customWidth="1"/>
    <col min="15351" max="15351" width="26.85546875" style="149" customWidth="1"/>
    <col min="15352" max="15352" width="0.7109375" style="149" customWidth="1"/>
    <col min="15353" max="15353" width="1" style="149" customWidth="1"/>
    <col min="15354" max="15354" width="6.7109375" style="149" customWidth="1"/>
    <col min="15355" max="15355" width="3.7109375" style="149" customWidth="1"/>
    <col min="15356" max="15361" width="11.42578125" style="149" customWidth="1"/>
    <col min="15362" max="15605" width="9.140625" style="149"/>
    <col min="15606" max="15606" width="6.7109375" style="149" customWidth="1"/>
    <col min="15607" max="15607" width="26.85546875" style="149" customWidth="1"/>
    <col min="15608" max="15608" width="0.7109375" style="149" customWidth="1"/>
    <col min="15609" max="15609" width="1" style="149" customWidth="1"/>
    <col min="15610" max="15610" width="6.7109375" style="149" customWidth="1"/>
    <col min="15611" max="15611" width="3.7109375" style="149" customWidth="1"/>
    <col min="15612" max="15617" width="11.42578125" style="149" customWidth="1"/>
    <col min="15618" max="15861" width="9.140625" style="149"/>
    <col min="15862" max="15862" width="6.7109375" style="149" customWidth="1"/>
    <col min="15863" max="15863" width="26.85546875" style="149" customWidth="1"/>
    <col min="15864" max="15864" width="0.7109375" style="149" customWidth="1"/>
    <col min="15865" max="15865" width="1" style="149" customWidth="1"/>
    <col min="15866" max="15866" width="6.7109375" style="149" customWidth="1"/>
    <col min="15867" max="15867" width="3.7109375" style="149" customWidth="1"/>
    <col min="15868" max="15873" width="11.42578125" style="149" customWidth="1"/>
    <col min="15874" max="16117" width="9.140625" style="149"/>
    <col min="16118" max="16118" width="6.7109375" style="149" customWidth="1"/>
    <col min="16119" max="16119" width="26.85546875" style="149" customWidth="1"/>
    <col min="16120" max="16120" width="0.7109375" style="149" customWidth="1"/>
    <col min="16121" max="16121" width="1" style="149" customWidth="1"/>
    <col min="16122" max="16122" width="6.7109375" style="149" customWidth="1"/>
    <col min="16123" max="16123" width="3.7109375" style="149" customWidth="1"/>
    <col min="16124" max="16129" width="11.42578125" style="149" customWidth="1"/>
    <col min="16130" max="16384" width="9.140625" style="149"/>
  </cols>
  <sheetData>
    <row r="1" spans="1:6" ht="15.75" x14ac:dyDescent="0.25">
      <c r="A1" s="146" t="s">
        <v>131</v>
      </c>
      <c r="B1" s="146" t="s">
        <v>132</v>
      </c>
      <c r="C1" s="147" t="s">
        <v>131</v>
      </c>
      <c r="D1" s="147" t="s">
        <v>133</v>
      </c>
      <c r="E1" s="147" t="s">
        <v>134</v>
      </c>
      <c r="F1" s="148" t="s">
        <v>135</v>
      </c>
    </row>
    <row r="2" spans="1:6" ht="15.75" x14ac:dyDescent="0.25">
      <c r="A2" s="150" t="str">
        <f t="shared" ref="A2:A48" si="0">LEFT(C2,LEN(C2)-7)</f>
        <v>Nassau</v>
      </c>
      <c r="B2" s="150" t="s">
        <v>80</v>
      </c>
      <c r="C2" s="151" t="s">
        <v>80</v>
      </c>
      <c r="D2" s="151" t="s">
        <v>136</v>
      </c>
      <c r="E2" s="151" t="s">
        <v>136</v>
      </c>
      <c r="F2" s="152">
        <v>1339532</v>
      </c>
    </row>
    <row r="3" spans="1:6" ht="15.75" x14ac:dyDescent="0.25">
      <c r="A3" s="150" t="str">
        <f t="shared" si="0"/>
        <v>Nassau</v>
      </c>
      <c r="B3" s="150" t="s">
        <v>251</v>
      </c>
      <c r="C3" s="151" t="s">
        <v>80</v>
      </c>
      <c r="D3" s="151" t="s">
        <v>140</v>
      </c>
      <c r="E3" s="151" t="s">
        <v>143</v>
      </c>
      <c r="F3" s="152">
        <v>1891</v>
      </c>
    </row>
    <row r="4" spans="1:6" ht="15.75" x14ac:dyDescent="0.25">
      <c r="A4" s="150" t="str">
        <f t="shared" si="0"/>
        <v>Nassau</v>
      </c>
      <c r="B4" s="150" t="s">
        <v>252</v>
      </c>
      <c r="C4" s="151" t="s">
        <v>80</v>
      </c>
      <c r="D4" s="151" t="s">
        <v>137</v>
      </c>
      <c r="E4" s="151" t="s">
        <v>144</v>
      </c>
      <c r="F4" s="152">
        <v>999</v>
      </c>
    </row>
    <row r="5" spans="1:6" ht="15.75" x14ac:dyDescent="0.25">
      <c r="A5" s="150" t="str">
        <f t="shared" si="0"/>
        <v>Nassau</v>
      </c>
      <c r="B5" s="150" t="s">
        <v>253</v>
      </c>
      <c r="C5" s="151" t="s">
        <v>80</v>
      </c>
      <c r="D5" s="151" t="s">
        <v>139</v>
      </c>
      <c r="E5" s="151" t="s">
        <v>145</v>
      </c>
      <c r="F5" s="152">
        <v>6669</v>
      </c>
    </row>
    <row r="6" spans="1:6" ht="15.75" x14ac:dyDescent="0.25">
      <c r="A6" s="150" t="str">
        <f t="shared" si="0"/>
        <v>Nassau</v>
      </c>
      <c r="B6" s="150" t="s">
        <v>254</v>
      </c>
      <c r="C6" s="151" t="s">
        <v>80</v>
      </c>
      <c r="D6" s="151" t="s">
        <v>140</v>
      </c>
      <c r="E6" s="151" t="s">
        <v>146</v>
      </c>
      <c r="F6" s="152">
        <v>1193</v>
      </c>
    </row>
    <row r="7" spans="1:6" ht="15.75" x14ac:dyDescent="0.25">
      <c r="A7" s="150" t="str">
        <f t="shared" si="0"/>
        <v>Nassau</v>
      </c>
      <c r="B7" s="150" t="s">
        <v>255</v>
      </c>
      <c r="C7" s="151" t="s">
        <v>80</v>
      </c>
      <c r="D7" s="151" t="s">
        <v>139</v>
      </c>
      <c r="E7" s="151" t="s">
        <v>147</v>
      </c>
      <c r="F7" s="152">
        <v>3465</v>
      </c>
    </row>
    <row r="8" spans="1:6" ht="15.75" x14ac:dyDescent="0.25">
      <c r="A8" s="150" t="str">
        <f t="shared" si="0"/>
        <v>Nassau</v>
      </c>
      <c r="B8" s="150" t="s">
        <v>256</v>
      </c>
      <c r="C8" s="151" t="s">
        <v>80</v>
      </c>
      <c r="D8" s="151" t="s">
        <v>140</v>
      </c>
      <c r="E8" s="151" t="s">
        <v>148</v>
      </c>
      <c r="F8" s="152">
        <v>6592</v>
      </c>
    </row>
    <row r="9" spans="1:6" ht="15.75" x14ac:dyDescent="0.25">
      <c r="A9" s="150" t="str">
        <f t="shared" si="0"/>
        <v>Nassau</v>
      </c>
      <c r="B9" s="150" t="s">
        <v>257</v>
      </c>
      <c r="C9" s="151" t="s">
        <v>80</v>
      </c>
      <c r="D9" s="151" t="s">
        <v>139</v>
      </c>
      <c r="E9" s="151" t="s">
        <v>149</v>
      </c>
      <c r="F9" s="152">
        <v>410</v>
      </c>
    </row>
    <row r="10" spans="1:6" ht="15.75" x14ac:dyDescent="0.25">
      <c r="A10" s="150" t="str">
        <f t="shared" si="0"/>
        <v>Nassau</v>
      </c>
      <c r="B10" s="150" t="s">
        <v>258</v>
      </c>
      <c r="C10" s="151" t="s">
        <v>80</v>
      </c>
      <c r="D10" s="151" t="s">
        <v>139</v>
      </c>
      <c r="E10" s="151" t="s">
        <v>150</v>
      </c>
      <c r="F10" s="152">
        <v>286</v>
      </c>
    </row>
    <row r="11" spans="1:6" ht="15.75" x14ac:dyDescent="0.25">
      <c r="A11" s="150" t="str">
        <f t="shared" si="0"/>
        <v>Nassau</v>
      </c>
      <c r="B11" s="150" t="s">
        <v>259</v>
      </c>
      <c r="C11" s="151" t="s">
        <v>80</v>
      </c>
      <c r="D11" s="151" t="s">
        <v>137</v>
      </c>
      <c r="E11" s="151" t="s">
        <v>138</v>
      </c>
      <c r="F11" s="152">
        <v>6932</v>
      </c>
    </row>
    <row r="12" spans="1:6" ht="15.75" x14ac:dyDescent="0.25">
      <c r="A12" s="150" t="str">
        <f t="shared" si="0"/>
        <v>Nassau</v>
      </c>
      <c r="B12" s="150" t="s">
        <v>259</v>
      </c>
      <c r="C12" s="151" t="s">
        <v>80</v>
      </c>
      <c r="D12" s="151" t="s">
        <v>139</v>
      </c>
      <c r="E12" s="151" t="s">
        <v>138</v>
      </c>
      <c r="F12" s="152">
        <v>23</v>
      </c>
    </row>
    <row r="13" spans="1:6" ht="15.75" x14ac:dyDescent="0.25">
      <c r="A13" s="150" t="str">
        <f t="shared" si="0"/>
        <v>Nassau</v>
      </c>
      <c r="B13" s="150" t="s">
        <v>260</v>
      </c>
      <c r="C13" s="151" t="s">
        <v>80</v>
      </c>
      <c r="D13" s="151" t="s">
        <v>140</v>
      </c>
      <c r="E13" s="151" t="s">
        <v>151</v>
      </c>
      <c r="F13" s="152">
        <v>9818</v>
      </c>
    </row>
    <row r="14" spans="1:6" ht="15.75" x14ac:dyDescent="0.25">
      <c r="A14" s="150" t="str">
        <f t="shared" si="0"/>
        <v>Nassau</v>
      </c>
      <c r="B14" s="150" t="s">
        <v>261</v>
      </c>
      <c r="C14" s="151" t="s">
        <v>80</v>
      </c>
      <c r="D14" s="151" t="s">
        <v>137</v>
      </c>
      <c r="E14" s="151" t="s">
        <v>152</v>
      </c>
      <c r="F14" s="152">
        <v>2556</v>
      </c>
    </row>
    <row r="15" spans="1:6" ht="15.75" x14ac:dyDescent="0.25">
      <c r="A15" s="150" t="str">
        <f t="shared" si="0"/>
        <v>Nassau</v>
      </c>
      <c r="B15" s="150" t="s">
        <v>262</v>
      </c>
      <c r="C15" s="151" t="s">
        <v>80</v>
      </c>
      <c r="D15" s="151" t="s">
        <v>139</v>
      </c>
      <c r="E15" s="151" t="s">
        <v>153</v>
      </c>
      <c r="F15" s="152">
        <v>8189</v>
      </c>
    </row>
    <row r="16" spans="1:6" ht="15.75" x14ac:dyDescent="0.25">
      <c r="A16" s="150" t="str">
        <f t="shared" si="0"/>
        <v>Nassau</v>
      </c>
      <c r="B16" s="150" t="s">
        <v>263</v>
      </c>
      <c r="C16" s="151" t="s">
        <v>80</v>
      </c>
      <c r="D16" s="151" t="s">
        <v>140</v>
      </c>
      <c r="E16" s="151" t="s">
        <v>141</v>
      </c>
      <c r="F16" s="152">
        <v>13524</v>
      </c>
    </row>
    <row r="17" spans="1:6" ht="15.75" x14ac:dyDescent="0.25">
      <c r="A17" s="150" t="str">
        <f t="shared" si="0"/>
        <v>Nassau</v>
      </c>
      <c r="B17" s="150" t="s">
        <v>263</v>
      </c>
      <c r="C17" s="151" t="s">
        <v>80</v>
      </c>
      <c r="D17" s="151" t="s">
        <v>137</v>
      </c>
      <c r="E17" s="151" t="s">
        <v>141</v>
      </c>
      <c r="F17" s="152">
        <v>2339</v>
      </c>
    </row>
    <row r="18" spans="1:6" ht="15.75" x14ac:dyDescent="0.25">
      <c r="A18" s="150" t="str">
        <f t="shared" si="0"/>
        <v>Nassau</v>
      </c>
      <c r="B18" s="150" t="s">
        <v>264</v>
      </c>
      <c r="C18" s="151" t="s">
        <v>80</v>
      </c>
      <c r="D18" s="151" t="s">
        <v>137</v>
      </c>
      <c r="E18" s="151" t="s">
        <v>154</v>
      </c>
      <c r="F18" s="152">
        <v>4665</v>
      </c>
    </row>
    <row r="19" spans="1:6" ht="15.75" x14ac:dyDescent="0.25">
      <c r="A19" s="150" t="str">
        <f t="shared" si="0"/>
        <v>Nassau</v>
      </c>
      <c r="B19" s="150" t="s">
        <v>265</v>
      </c>
      <c r="C19" s="151" t="s">
        <v>80</v>
      </c>
      <c r="D19" s="151" t="s">
        <v>140</v>
      </c>
      <c r="E19" s="151" t="s">
        <v>155</v>
      </c>
      <c r="F19" s="152">
        <v>42860</v>
      </c>
    </row>
    <row r="20" spans="1:6" ht="15.75" x14ac:dyDescent="0.25">
      <c r="A20" s="150" t="str">
        <f t="shared" si="0"/>
        <v>Nassau</v>
      </c>
      <c r="B20" s="150" t="s">
        <v>266</v>
      </c>
      <c r="C20" s="151" t="s">
        <v>80</v>
      </c>
      <c r="D20" s="151" t="s">
        <v>140</v>
      </c>
      <c r="E20" s="151" t="s">
        <v>142</v>
      </c>
      <c r="F20" s="152">
        <v>22371</v>
      </c>
    </row>
    <row r="21" spans="1:6" ht="15.75" x14ac:dyDescent="0.25">
      <c r="A21" s="150" t="str">
        <f t="shared" si="0"/>
        <v>Nassau</v>
      </c>
      <c r="B21" s="150" t="s">
        <v>267</v>
      </c>
      <c r="C21" s="151" t="s">
        <v>80</v>
      </c>
      <c r="D21" s="151" t="s">
        <v>137</v>
      </c>
      <c r="E21" s="151" t="s">
        <v>142</v>
      </c>
      <c r="F21" s="153">
        <v>0</v>
      </c>
    </row>
    <row r="22" spans="1:6" ht="15.75" x14ac:dyDescent="0.25">
      <c r="A22" s="150" t="str">
        <f t="shared" si="0"/>
        <v>Nassau</v>
      </c>
      <c r="B22" s="150" t="s">
        <v>94</v>
      </c>
      <c r="C22" s="151" t="s">
        <v>80</v>
      </c>
      <c r="D22" s="151" t="s">
        <v>159</v>
      </c>
      <c r="E22" s="151" t="s">
        <v>136</v>
      </c>
      <c r="F22" s="152">
        <v>26964</v>
      </c>
    </row>
    <row r="23" spans="1:6" ht="15.75" x14ac:dyDescent="0.25">
      <c r="A23" s="150" t="str">
        <f t="shared" si="0"/>
        <v>Nassau</v>
      </c>
      <c r="B23" s="150" t="s">
        <v>268</v>
      </c>
      <c r="C23" s="151" t="s">
        <v>80</v>
      </c>
      <c r="D23" s="151" t="s">
        <v>137</v>
      </c>
      <c r="E23" s="151" t="s">
        <v>156</v>
      </c>
      <c r="F23" s="152">
        <v>2761</v>
      </c>
    </row>
    <row r="24" spans="1:6" ht="15.75" x14ac:dyDescent="0.25">
      <c r="A24" s="150" t="str">
        <f t="shared" si="0"/>
        <v>Nassau</v>
      </c>
      <c r="B24" s="150" t="s">
        <v>269</v>
      </c>
      <c r="C24" s="151" t="s">
        <v>80</v>
      </c>
      <c r="D24" s="151" t="s">
        <v>137</v>
      </c>
      <c r="E24" s="151" t="s">
        <v>157</v>
      </c>
      <c r="F24" s="152">
        <v>6707</v>
      </c>
    </row>
    <row r="25" spans="1:6" ht="15.75" x14ac:dyDescent="0.25">
      <c r="A25" s="150" t="str">
        <f t="shared" si="0"/>
        <v>Nassau</v>
      </c>
      <c r="B25" s="150" t="s">
        <v>270</v>
      </c>
      <c r="C25" s="151" t="s">
        <v>80</v>
      </c>
      <c r="D25" s="151" t="s">
        <v>137</v>
      </c>
      <c r="E25" s="151" t="s">
        <v>158</v>
      </c>
      <c r="F25" s="152">
        <v>9989</v>
      </c>
    </row>
    <row r="26" spans="1:6" ht="15.75" x14ac:dyDescent="0.25">
      <c r="A26" s="150" t="str">
        <f t="shared" si="0"/>
        <v>Nassau</v>
      </c>
      <c r="B26" s="150" t="s">
        <v>91</v>
      </c>
      <c r="C26" s="151" t="s">
        <v>80</v>
      </c>
      <c r="D26" s="151" t="s">
        <v>140</v>
      </c>
      <c r="E26" s="151" t="s">
        <v>136</v>
      </c>
      <c r="F26" s="152">
        <v>759757</v>
      </c>
    </row>
    <row r="27" spans="1:6" ht="15.75" x14ac:dyDescent="0.25">
      <c r="A27" s="150" t="str">
        <f t="shared" si="0"/>
        <v>Nassau</v>
      </c>
      <c r="B27" s="150" t="s">
        <v>271</v>
      </c>
      <c r="C27" s="151" t="s">
        <v>80</v>
      </c>
      <c r="D27" s="151" t="s">
        <v>140</v>
      </c>
      <c r="E27" s="151" t="s">
        <v>160</v>
      </c>
      <c r="F27" s="152">
        <v>53891</v>
      </c>
    </row>
    <row r="28" spans="1:6" ht="15.75" x14ac:dyDescent="0.25">
      <c r="A28" s="150" t="str">
        <f t="shared" si="0"/>
        <v>Nassau</v>
      </c>
      <c r="B28" s="150" t="s">
        <v>272</v>
      </c>
      <c r="C28" s="151" t="s">
        <v>80</v>
      </c>
      <c r="D28" s="151" t="s">
        <v>140</v>
      </c>
      <c r="E28" s="151" t="s">
        <v>161</v>
      </c>
      <c r="F28" s="152">
        <v>404</v>
      </c>
    </row>
    <row r="29" spans="1:6" ht="15.75" x14ac:dyDescent="0.25">
      <c r="A29" s="150" t="str">
        <f t="shared" si="0"/>
        <v>Nassau</v>
      </c>
      <c r="B29" s="150" t="s">
        <v>273</v>
      </c>
      <c r="C29" s="151" t="s">
        <v>80</v>
      </c>
      <c r="D29" s="151" t="s">
        <v>140</v>
      </c>
      <c r="E29" s="151" t="s">
        <v>162</v>
      </c>
      <c r="F29" s="152">
        <v>1263</v>
      </c>
    </row>
    <row r="30" spans="1:6" ht="15.75" x14ac:dyDescent="0.25">
      <c r="A30" s="150" t="str">
        <f t="shared" si="0"/>
        <v>Nassau</v>
      </c>
      <c r="B30" s="150" t="s">
        <v>274</v>
      </c>
      <c r="C30" s="151" t="s">
        <v>80</v>
      </c>
      <c r="D30" s="151" t="s">
        <v>140</v>
      </c>
      <c r="E30" s="151" t="s">
        <v>163</v>
      </c>
      <c r="F30" s="152">
        <v>445</v>
      </c>
    </row>
    <row r="31" spans="1:6" ht="15.75" x14ac:dyDescent="0.25">
      <c r="A31" s="150" t="str">
        <f t="shared" si="0"/>
        <v>Nassau</v>
      </c>
      <c r="B31" s="150" t="s">
        <v>275</v>
      </c>
      <c r="C31" s="151" t="s">
        <v>80</v>
      </c>
      <c r="D31" s="151" t="s">
        <v>140</v>
      </c>
      <c r="E31" s="151" t="s">
        <v>165</v>
      </c>
      <c r="F31" s="152">
        <v>4655</v>
      </c>
    </row>
    <row r="32" spans="1:6" ht="15.75" x14ac:dyDescent="0.25">
      <c r="A32" s="150" t="str">
        <f t="shared" si="0"/>
        <v>Nassau</v>
      </c>
      <c r="B32" s="150" t="s">
        <v>276</v>
      </c>
      <c r="C32" s="151" t="s">
        <v>80</v>
      </c>
      <c r="D32" s="151" t="s">
        <v>137</v>
      </c>
      <c r="E32" s="151" t="s">
        <v>166</v>
      </c>
      <c r="F32" s="152">
        <v>1161</v>
      </c>
    </row>
    <row r="33" spans="1:6" ht="15.75" x14ac:dyDescent="0.25">
      <c r="A33" s="150" t="str">
        <f t="shared" si="0"/>
        <v>Nassau</v>
      </c>
      <c r="B33" s="150" t="s">
        <v>277</v>
      </c>
      <c r="C33" s="151" t="s">
        <v>80</v>
      </c>
      <c r="D33" s="151" t="s">
        <v>137</v>
      </c>
      <c r="E33" s="151" t="s">
        <v>167</v>
      </c>
      <c r="F33" s="152">
        <v>5005</v>
      </c>
    </row>
    <row r="34" spans="1:6" ht="15.75" x14ac:dyDescent="0.25">
      <c r="A34" s="150" t="str">
        <f t="shared" si="0"/>
        <v>Nassau</v>
      </c>
      <c r="B34" s="150" t="s">
        <v>278</v>
      </c>
      <c r="C34" s="151" t="s">
        <v>80</v>
      </c>
      <c r="D34" s="151" t="s">
        <v>137</v>
      </c>
      <c r="E34" s="151" t="s">
        <v>168</v>
      </c>
      <c r="F34" s="152">
        <v>2934</v>
      </c>
    </row>
    <row r="35" spans="1:6" ht="15.75" x14ac:dyDescent="0.25">
      <c r="A35" s="150" t="str">
        <f t="shared" si="0"/>
        <v>Nassau</v>
      </c>
      <c r="B35" s="150" t="s">
        <v>279</v>
      </c>
      <c r="C35" s="151" t="s">
        <v>80</v>
      </c>
      <c r="D35" s="151" t="s">
        <v>139</v>
      </c>
      <c r="E35" s="151" t="s">
        <v>169</v>
      </c>
      <c r="F35" s="152">
        <v>1739</v>
      </c>
    </row>
    <row r="36" spans="1:6" ht="15.75" x14ac:dyDescent="0.25">
      <c r="A36" s="150" t="str">
        <f t="shared" si="0"/>
        <v>Nassau</v>
      </c>
      <c r="B36" s="150" t="s">
        <v>280</v>
      </c>
      <c r="C36" s="151" t="s">
        <v>80</v>
      </c>
      <c r="D36" s="151" t="s">
        <v>139</v>
      </c>
      <c r="E36" s="151" t="s">
        <v>170</v>
      </c>
      <c r="F36" s="152">
        <v>1952</v>
      </c>
    </row>
    <row r="37" spans="1:6" ht="15.75" x14ac:dyDescent="0.25">
      <c r="A37" s="150" t="str">
        <f t="shared" si="0"/>
        <v>Nassau</v>
      </c>
      <c r="B37" s="150" t="s">
        <v>281</v>
      </c>
      <c r="C37" s="151" t="s">
        <v>80</v>
      </c>
      <c r="D37" s="151" t="s">
        <v>140</v>
      </c>
      <c r="E37" s="151" t="s">
        <v>171</v>
      </c>
      <c r="F37" s="152">
        <v>6483</v>
      </c>
    </row>
    <row r="38" spans="1:6" ht="15.75" x14ac:dyDescent="0.25">
      <c r="A38" s="150" t="str">
        <f t="shared" si="0"/>
        <v>Nassau</v>
      </c>
      <c r="B38" s="150" t="s">
        <v>95</v>
      </c>
      <c r="C38" s="151" t="s">
        <v>80</v>
      </c>
      <c r="D38" s="151" t="s">
        <v>164</v>
      </c>
      <c r="E38" s="151" t="s">
        <v>136</v>
      </c>
      <c r="F38" s="152">
        <v>33275</v>
      </c>
    </row>
    <row r="39" spans="1:6" ht="15.75" x14ac:dyDescent="0.25">
      <c r="A39" s="150" t="str">
        <f t="shared" si="0"/>
        <v>Nassau</v>
      </c>
      <c r="B39" s="150" t="s">
        <v>282</v>
      </c>
      <c r="C39" s="151" t="s">
        <v>80</v>
      </c>
      <c r="D39" s="151" t="s">
        <v>140</v>
      </c>
      <c r="E39" s="151" t="s">
        <v>172</v>
      </c>
      <c r="F39" s="152">
        <v>19427</v>
      </c>
    </row>
    <row r="40" spans="1:6" ht="15.75" x14ac:dyDescent="0.25">
      <c r="A40" s="150" t="str">
        <f t="shared" si="0"/>
        <v>Nassau</v>
      </c>
      <c r="B40" s="150" t="s">
        <v>283</v>
      </c>
      <c r="C40" s="151" t="s">
        <v>80</v>
      </c>
      <c r="D40" s="151" t="s">
        <v>140</v>
      </c>
      <c r="E40" s="151" t="s">
        <v>173</v>
      </c>
      <c r="F40" s="152">
        <v>8514</v>
      </c>
    </row>
    <row r="41" spans="1:6" ht="15.75" x14ac:dyDescent="0.25">
      <c r="A41" s="150" t="str">
        <f t="shared" si="0"/>
        <v>Nassau</v>
      </c>
      <c r="B41" s="150" t="s">
        <v>284</v>
      </c>
      <c r="C41" s="151" t="s">
        <v>80</v>
      </c>
      <c r="D41" s="151" t="s">
        <v>137</v>
      </c>
      <c r="E41" s="151" t="s">
        <v>174</v>
      </c>
      <c r="F41" s="152">
        <v>6556</v>
      </c>
    </row>
    <row r="42" spans="1:6" ht="15.75" x14ac:dyDescent="0.25">
      <c r="A42" s="150" t="str">
        <f t="shared" si="0"/>
        <v>Nassau</v>
      </c>
      <c r="B42" s="150" t="s">
        <v>285</v>
      </c>
      <c r="C42" s="151" t="s">
        <v>80</v>
      </c>
      <c r="D42" s="151" t="s">
        <v>139</v>
      </c>
      <c r="E42" s="151" t="s">
        <v>175</v>
      </c>
      <c r="F42" s="152">
        <v>17008</v>
      </c>
    </row>
    <row r="43" spans="1:6" ht="15.75" x14ac:dyDescent="0.25">
      <c r="A43" s="150" t="str">
        <f t="shared" si="0"/>
        <v>Nassau</v>
      </c>
      <c r="B43" s="150" t="s">
        <v>286</v>
      </c>
      <c r="C43" s="151" t="s">
        <v>80</v>
      </c>
      <c r="D43" s="151" t="s">
        <v>139</v>
      </c>
      <c r="E43" s="151" t="s">
        <v>176</v>
      </c>
      <c r="F43" s="152">
        <v>810</v>
      </c>
    </row>
    <row r="44" spans="1:6" ht="15.75" x14ac:dyDescent="0.25">
      <c r="A44" s="150" t="str">
        <f t="shared" si="0"/>
        <v>Nassau</v>
      </c>
      <c r="B44" s="150" t="s">
        <v>287</v>
      </c>
      <c r="C44" s="151" t="s">
        <v>80</v>
      </c>
      <c r="D44" s="151" t="s">
        <v>139</v>
      </c>
      <c r="E44" s="151" t="s">
        <v>177</v>
      </c>
      <c r="F44" s="152">
        <v>997</v>
      </c>
    </row>
    <row r="45" spans="1:6" ht="15.75" x14ac:dyDescent="0.25">
      <c r="A45" s="150" t="str">
        <f t="shared" si="0"/>
        <v>Nassau</v>
      </c>
      <c r="B45" s="150" t="s">
        <v>288</v>
      </c>
      <c r="C45" s="151" t="s">
        <v>80</v>
      </c>
      <c r="D45" s="151" t="s">
        <v>140</v>
      </c>
      <c r="E45" s="151" t="s">
        <v>202</v>
      </c>
      <c r="F45" s="152">
        <v>16</v>
      </c>
    </row>
    <row r="46" spans="1:6" ht="15.75" x14ac:dyDescent="0.25">
      <c r="A46" s="150" t="str">
        <f t="shared" si="0"/>
        <v>Nassau</v>
      </c>
      <c r="B46" s="150" t="s">
        <v>288</v>
      </c>
      <c r="C46" s="151" t="s">
        <v>80</v>
      </c>
      <c r="D46" s="151" t="s">
        <v>137</v>
      </c>
      <c r="E46" s="151" t="s">
        <v>202</v>
      </c>
      <c r="F46" s="152">
        <v>18783</v>
      </c>
    </row>
    <row r="47" spans="1:6" ht="15.75" x14ac:dyDescent="0.25">
      <c r="A47" s="150" t="str">
        <f t="shared" si="0"/>
        <v>Nassau</v>
      </c>
      <c r="B47" s="150" t="s">
        <v>289</v>
      </c>
      <c r="C47" s="151" t="s">
        <v>80</v>
      </c>
      <c r="D47" s="151" t="s">
        <v>137</v>
      </c>
      <c r="E47" s="151" t="s">
        <v>178</v>
      </c>
      <c r="F47" s="152">
        <v>2693</v>
      </c>
    </row>
    <row r="48" spans="1:6" ht="15.75" x14ac:dyDescent="0.25">
      <c r="A48" s="150" t="str">
        <f t="shared" si="0"/>
        <v>Nassau</v>
      </c>
      <c r="B48" s="150" t="s">
        <v>290</v>
      </c>
      <c r="C48" s="151" t="s">
        <v>80</v>
      </c>
      <c r="D48" s="151" t="s">
        <v>139</v>
      </c>
      <c r="E48" s="151" t="s">
        <v>179</v>
      </c>
      <c r="F48" s="152">
        <v>3497</v>
      </c>
    </row>
    <row r="49" spans="1:6" ht="15.75" x14ac:dyDescent="0.25">
      <c r="A49" s="150" t="s">
        <v>291</v>
      </c>
      <c r="B49" s="150" t="s">
        <v>292</v>
      </c>
      <c r="C49" s="151" t="s">
        <v>80</v>
      </c>
      <c r="D49" s="151" t="s">
        <v>140</v>
      </c>
      <c r="E49" s="151" t="s">
        <v>203</v>
      </c>
      <c r="F49" s="152">
        <v>4038</v>
      </c>
    </row>
    <row r="50" spans="1:6" ht="15.75" x14ac:dyDescent="0.25">
      <c r="A50" s="150" t="str">
        <f t="shared" ref="A50:A81" si="1">LEFT(C50,LEN(C50)-7)</f>
        <v>Nassau</v>
      </c>
      <c r="B50" s="150" t="s">
        <v>292</v>
      </c>
      <c r="C50" s="151" t="s">
        <v>80</v>
      </c>
      <c r="D50" s="151" t="s">
        <v>137</v>
      </c>
      <c r="E50" s="151" t="s">
        <v>203</v>
      </c>
      <c r="F50" s="152">
        <v>5674</v>
      </c>
    </row>
    <row r="51" spans="1:6" ht="15.75" x14ac:dyDescent="0.25">
      <c r="A51" s="150" t="str">
        <f t="shared" si="1"/>
        <v>Nassau</v>
      </c>
      <c r="B51" s="150" t="s">
        <v>92</v>
      </c>
      <c r="C51" s="151" t="s">
        <v>80</v>
      </c>
      <c r="D51" s="151" t="s">
        <v>137</v>
      </c>
      <c r="E51" s="151" t="s">
        <v>136</v>
      </c>
      <c r="F51" s="152">
        <v>226322</v>
      </c>
    </row>
    <row r="52" spans="1:6" ht="15.75" x14ac:dyDescent="0.25">
      <c r="A52" s="150" t="str">
        <f t="shared" si="1"/>
        <v>Nassau</v>
      </c>
      <c r="B52" s="150" t="s">
        <v>293</v>
      </c>
      <c r="C52" s="151" t="s">
        <v>80</v>
      </c>
      <c r="D52" s="151" t="s">
        <v>137</v>
      </c>
      <c r="E52" s="151" t="s">
        <v>180</v>
      </c>
      <c r="F52" s="152">
        <v>5075</v>
      </c>
    </row>
    <row r="53" spans="1:6" ht="15.75" x14ac:dyDescent="0.25">
      <c r="A53" s="150" t="str">
        <f t="shared" si="1"/>
        <v>Nassau</v>
      </c>
      <c r="B53" s="150" t="s">
        <v>294</v>
      </c>
      <c r="C53" s="151" t="s">
        <v>80</v>
      </c>
      <c r="D53" s="151" t="s">
        <v>139</v>
      </c>
      <c r="E53" s="151" t="s">
        <v>181</v>
      </c>
      <c r="F53" s="152">
        <v>2134</v>
      </c>
    </row>
    <row r="54" spans="1:6" ht="15.75" x14ac:dyDescent="0.25">
      <c r="A54" s="150" t="str">
        <f t="shared" si="1"/>
        <v>Nassau</v>
      </c>
      <c r="B54" s="150" t="s">
        <v>295</v>
      </c>
      <c r="C54" s="151" t="s">
        <v>80</v>
      </c>
      <c r="D54" s="151" t="s">
        <v>137</v>
      </c>
      <c r="E54" s="151" t="s">
        <v>204</v>
      </c>
      <c r="F54" s="152">
        <v>2553</v>
      </c>
    </row>
    <row r="55" spans="1:6" ht="15.75" x14ac:dyDescent="0.25">
      <c r="A55" s="150" t="str">
        <f t="shared" si="1"/>
        <v>Nassau</v>
      </c>
      <c r="B55" s="150" t="s">
        <v>295</v>
      </c>
      <c r="C55" s="151" t="s">
        <v>80</v>
      </c>
      <c r="D55" s="151" t="s">
        <v>139</v>
      </c>
      <c r="E55" s="151" t="s">
        <v>204</v>
      </c>
      <c r="F55" s="152">
        <v>2118</v>
      </c>
    </row>
    <row r="56" spans="1:6" ht="15.75" x14ac:dyDescent="0.25">
      <c r="A56" s="150" t="str">
        <f t="shared" si="1"/>
        <v>Nassau</v>
      </c>
      <c r="B56" s="150" t="s">
        <v>296</v>
      </c>
      <c r="C56" s="151" t="s">
        <v>80</v>
      </c>
      <c r="D56" s="151" t="s">
        <v>139</v>
      </c>
      <c r="E56" s="151" t="s">
        <v>182</v>
      </c>
      <c r="F56" s="152">
        <v>2197</v>
      </c>
    </row>
    <row r="57" spans="1:6" ht="15.75" x14ac:dyDescent="0.25">
      <c r="A57" s="150" t="str">
        <f t="shared" si="1"/>
        <v>Nassau</v>
      </c>
      <c r="B57" s="150" t="s">
        <v>93</v>
      </c>
      <c r="C57" s="151" t="s">
        <v>80</v>
      </c>
      <c r="D57" s="151" t="s">
        <v>139</v>
      </c>
      <c r="E57" s="151" t="s">
        <v>136</v>
      </c>
      <c r="F57" s="152">
        <v>293214</v>
      </c>
    </row>
    <row r="58" spans="1:6" ht="15.75" x14ac:dyDescent="0.25">
      <c r="A58" s="150" t="str">
        <f t="shared" si="1"/>
        <v>Nassau</v>
      </c>
      <c r="B58" s="150" t="s">
        <v>297</v>
      </c>
      <c r="C58" s="151" t="s">
        <v>80</v>
      </c>
      <c r="D58" s="151" t="s">
        <v>137</v>
      </c>
      <c r="E58" s="151" t="s">
        <v>183</v>
      </c>
      <c r="F58" s="152">
        <v>1005</v>
      </c>
    </row>
    <row r="59" spans="1:6" ht="15.75" x14ac:dyDescent="0.25">
      <c r="A59" s="150" t="str">
        <f t="shared" si="1"/>
        <v>Nassau</v>
      </c>
      <c r="B59" s="150" t="s">
        <v>298</v>
      </c>
      <c r="C59" s="151" t="s">
        <v>80</v>
      </c>
      <c r="D59" s="151" t="s">
        <v>137</v>
      </c>
      <c r="E59" s="151" t="s">
        <v>184</v>
      </c>
      <c r="F59" s="152">
        <v>872</v>
      </c>
    </row>
    <row r="60" spans="1:6" ht="15.75" x14ac:dyDescent="0.25">
      <c r="A60" s="150" t="str">
        <f t="shared" si="1"/>
        <v>Nassau</v>
      </c>
      <c r="B60" s="150" t="s">
        <v>299</v>
      </c>
      <c r="C60" s="151" t="s">
        <v>80</v>
      </c>
      <c r="D60" s="151" t="s">
        <v>137</v>
      </c>
      <c r="E60" s="151" t="s">
        <v>185</v>
      </c>
      <c r="F60" s="152">
        <v>1349</v>
      </c>
    </row>
    <row r="61" spans="1:6" ht="15.75" x14ac:dyDescent="0.25">
      <c r="A61" s="150" t="str">
        <f t="shared" si="1"/>
        <v>Nassau</v>
      </c>
      <c r="B61" s="150" t="s">
        <v>300</v>
      </c>
      <c r="C61" s="151" t="s">
        <v>80</v>
      </c>
      <c r="D61" s="151" t="s">
        <v>137</v>
      </c>
      <c r="E61" s="151" t="s">
        <v>186</v>
      </c>
      <c r="F61" s="152">
        <v>3154</v>
      </c>
    </row>
    <row r="62" spans="1:6" ht="15.75" x14ac:dyDescent="0.25">
      <c r="A62" s="150" t="str">
        <f t="shared" si="1"/>
        <v>Nassau</v>
      </c>
      <c r="B62" s="150" t="s">
        <v>301</v>
      </c>
      <c r="C62" s="151" t="s">
        <v>80</v>
      </c>
      <c r="D62" s="151" t="s">
        <v>140</v>
      </c>
      <c r="E62" s="151" t="s">
        <v>187</v>
      </c>
      <c r="F62" s="152">
        <v>24023</v>
      </c>
    </row>
    <row r="63" spans="1:6" ht="15.75" x14ac:dyDescent="0.25">
      <c r="A63" s="150" t="str">
        <f t="shared" si="1"/>
        <v>Nassau</v>
      </c>
      <c r="B63" s="150" t="s">
        <v>302</v>
      </c>
      <c r="C63" s="151" t="s">
        <v>80</v>
      </c>
      <c r="D63" s="151" t="s">
        <v>137</v>
      </c>
      <c r="E63" s="151" t="s">
        <v>188</v>
      </c>
      <c r="F63" s="152">
        <v>1251</v>
      </c>
    </row>
    <row r="64" spans="1:6" ht="15.75" x14ac:dyDescent="0.25">
      <c r="A64" s="150" t="str">
        <f t="shared" si="1"/>
        <v>Nassau</v>
      </c>
      <c r="B64" s="150" t="s">
        <v>303</v>
      </c>
      <c r="C64" s="151" t="s">
        <v>80</v>
      </c>
      <c r="D64" s="151" t="s">
        <v>137</v>
      </c>
      <c r="E64" s="151" t="s">
        <v>205</v>
      </c>
      <c r="F64" s="152">
        <v>757</v>
      </c>
    </row>
    <row r="65" spans="1:6" ht="15.75" x14ac:dyDescent="0.25">
      <c r="A65" s="150" t="str">
        <f t="shared" si="1"/>
        <v>Nassau</v>
      </c>
      <c r="B65" s="150" t="s">
        <v>303</v>
      </c>
      <c r="C65" s="151" t="s">
        <v>80</v>
      </c>
      <c r="D65" s="151" t="s">
        <v>139</v>
      </c>
      <c r="E65" s="151" t="s">
        <v>205</v>
      </c>
      <c r="F65" s="152">
        <v>294</v>
      </c>
    </row>
    <row r="66" spans="1:6" ht="15.75" x14ac:dyDescent="0.25">
      <c r="A66" s="150" t="str">
        <f t="shared" si="1"/>
        <v>Nassau</v>
      </c>
      <c r="B66" s="150" t="s">
        <v>304</v>
      </c>
      <c r="C66" s="151" t="s">
        <v>80</v>
      </c>
      <c r="D66" s="151" t="s">
        <v>137</v>
      </c>
      <c r="E66" s="151" t="s">
        <v>189</v>
      </c>
      <c r="F66" s="152">
        <v>2770</v>
      </c>
    </row>
    <row r="67" spans="1:6" ht="15.75" x14ac:dyDescent="0.25">
      <c r="A67" s="150" t="str">
        <f t="shared" si="1"/>
        <v>Nassau</v>
      </c>
      <c r="B67" s="150" t="s">
        <v>305</v>
      </c>
      <c r="C67" s="151" t="s">
        <v>80</v>
      </c>
      <c r="D67" s="151" t="s">
        <v>137</v>
      </c>
      <c r="E67" s="151" t="s">
        <v>190</v>
      </c>
      <c r="F67" s="152">
        <v>945</v>
      </c>
    </row>
    <row r="68" spans="1:6" ht="15.75" x14ac:dyDescent="0.25">
      <c r="A68" s="150" t="str">
        <f t="shared" si="1"/>
        <v>Nassau</v>
      </c>
      <c r="B68" s="150" t="s">
        <v>306</v>
      </c>
      <c r="C68" s="151" t="s">
        <v>80</v>
      </c>
      <c r="D68" s="151" t="s">
        <v>137</v>
      </c>
      <c r="E68" s="151" t="s">
        <v>191</v>
      </c>
      <c r="F68" s="152">
        <v>830</v>
      </c>
    </row>
    <row r="69" spans="1:6" ht="15.75" x14ac:dyDescent="0.25">
      <c r="A69" s="150" t="str">
        <f t="shared" si="1"/>
        <v>Nassau</v>
      </c>
      <c r="B69" s="150" t="s">
        <v>307</v>
      </c>
      <c r="C69" s="151" t="s">
        <v>80</v>
      </c>
      <c r="D69" s="151" t="s">
        <v>137</v>
      </c>
      <c r="E69" s="151" t="s">
        <v>192</v>
      </c>
      <c r="F69" s="152">
        <v>2675</v>
      </c>
    </row>
    <row r="70" spans="1:6" ht="15.75" x14ac:dyDescent="0.25">
      <c r="A70" s="150" t="str">
        <f t="shared" si="1"/>
        <v>Nassau</v>
      </c>
      <c r="B70" s="150" t="s">
        <v>308</v>
      </c>
      <c r="C70" s="151" t="s">
        <v>80</v>
      </c>
      <c r="D70" s="151" t="s">
        <v>139</v>
      </c>
      <c r="E70" s="151" t="s">
        <v>193</v>
      </c>
      <c r="F70" s="152">
        <v>4995</v>
      </c>
    </row>
    <row r="71" spans="1:6" ht="15.75" x14ac:dyDescent="0.25">
      <c r="A71" s="150" t="str">
        <f t="shared" si="1"/>
        <v>Nassau</v>
      </c>
      <c r="B71" s="150" t="s">
        <v>309</v>
      </c>
      <c r="C71" s="151" t="s">
        <v>80</v>
      </c>
      <c r="D71" s="151" t="s">
        <v>140</v>
      </c>
      <c r="E71" s="151" t="s">
        <v>194</v>
      </c>
      <c r="F71" s="152">
        <v>1764</v>
      </c>
    </row>
    <row r="72" spans="1:6" ht="15.75" x14ac:dyDescent="0.25">
      <c r="A72" s="150" t="str">
        <f t="shared" si="1"/>
        <v>Nassau</v>
      </c>
      <c r="B72" s="150" t="s">
        <v>310</v>
      </c>
      <c r="C72" s="151" t="s">
        <v>80</v>
      </c>
      <c r="D72" s="151" t="s">
        <v>140</v>
      </c>
      <c r="E72" s="151" t="s">
        <v>195</v>
      </c>
      <c r="F72" s="152">
        <v>1896</v>
      </c>
    </row>
    <row r="73" spans="1:6" ht="15.75" x14ac:dyDescent="0.25">
      <c r="A73" s="150" t="str">
        <f t="shared" si="1"/>
        <v>Nassau</v>
      </c>
      <c r="B73" s="150" t="s">
        <v>311</v>
      </c>
      <c r="C73" s="151" t="s">
        <v>80</v>
      </c>
      <c r="D73" s="151" t="s">
        <v>137</v>
      </c>
      <c r="E73" s="151" t="s">
        <v>196</v>
      </c>
      <c r="F73" s="152">
        <v>2617</v>
      </c>
    </row>
    <row r="74" spans="1:6" ht="15.75" x14ac:dyDescent="0.25">
      <c r="A74" s="150" t="str">
        <f t="shared" si="1"/>
        <v>Nassau</v>
      </c>
      <c r="B74" s="150" t="s">
        <v>312</v>
      </c>
      <c r="C74" s="151" t="s">
        <v>80</v>
      </c>
      <c r="D74" s="151" t="s">
        <v>139</v>
      </c>
      <c r="E74" s="151" t="s">
        <v>197</v>
      </c>
      <c r="F74" s="152">
        <v>1698</v>
      </c>
    </row>
    <row r="75" spans="1:6" ht="15.75" x14ac:dyDescent="0.25">
      <c r="A75" s="150" t="str">
        <f t="shared" si="1"/>
        <v>Nassau</v>
      </c>
      <c r="B75" s="150" t="s">
        <v>313</v>
      </c>
      <c r="C75" s="151" t="s">
        <v>80</v>
      </c>
      <c r="D75" s="151" t="s">
        <v>140</v>
      </c>
      <c r="E75" s="151" t="s">
        <v>198</v>
      </c>
      <c r="F75" s="152">
        <v>37511</v>
      </c>
    </row>
    <row r="76" spans="1:6" ht="15.75" x14ac:dyDescent="0.25">
      <c r="A76" s="150" t="str">
        <f t="shared" si="1"/>
        <v>Nassau</v>
      </c>
      <c r="B76" s="150" t="s">
        <v>314</v>
      </c>
      <c r="C76" s="151" t="s">
        <v>80</v>
      </c>
      <c r="D76" s="151" t="s">
        <v>137</v>
      </c>
      <c r="E76" s="151" t="s">
        <v>199</v>
      </c>
      <c r="F76" s="152">
        <v>15146</v>
      </c>
    </row>
    <row r="77" spans="1:6" ht="15.75" x14ac:dyDescent="0.25">
      <c r="A77" s="150" t="str">
        <f t="shared" si="1"/>
        <v>Nassau</v>
      </c>
      <c r="B77" s="150" t="s">
        <v>315</v>
      </c>
      <c r="C77" s="151" t="s">
        <v>80</v>
      </c>
      <c r="D77" s="151" t="s">
        <v>137</v>
      </c>
      <c r="E77" s="151" t="s">
        <v>200</v>
      </c>
      <c r="F77" s="152">
        <v>7287</v>
      </c>
    </row>
    <row r="78" spans="1:6" ht="15.75" x14ac:dyDescent="0.25">
      <c r="A78" s="150" t="str">
        <f t="shared" si="1"/>
        <v>Nassau</v>
      </c>
      <c r="B78" s="150" t="s">
        <v>316</v>
      </c>
      <c r="C78" s="151" t="s">
        <v>80</v>
      </c>
      <c r="D78" s="151" t="s">
        <v>140</v>
      </c>
      <c r="E78" s="151" t="s">
        <v>201</v>
      </c>
      <c r="F78" s="152">
        <v>778</v>
      </c>
    </row>
    <row r="79" spans="1:6" ht="15.75" x14ac:dyDescent="0.25">
      <c r="A79" s="150" t="str">
        <f t="shared" si="1"/>
        <v>Suffolk</v>
      </c>
      <c r="B79" s="150" t="str">
        <f>IF(D79="",C79,IF(E79="",D79,E79))</f>
        <v>Suffolk County</v>
      </c>
      <c r="C79" s="151" t="s">
        <v>79</v>
      </c>
      <c r="D79" s="151" t="s">
        <v>136</v>
      </c>
      <c r="E79" s="151" t="s">
        <v>136</v>
      </c>
      <c r="F79" s="152">
        <v>1493350</v>
      </c>
    </row>
    <row r="80" spans="1:6" ht="15.75" x14ac:dyDescent="0.25">
      <c r="A80" s="150" t="str">
        <f t="shared" si="1"/>
        <v>Suffolk</v>
      </c>
      <c r="B80" s="150" t="s">
        <v>317</v>
      </c>
      <c r="C80" s="151" t="s">
        <v>79</v>
      </c>
      <c r="D80" s="151" t="s">
        <v>209</v>
      </c>
      <c r="E80" s="151" t="s">
        <v>210</v>
      </c>
      <c r="F80" s="152">
        <v>9523</v>
      </c>
    </row>
    <row r="81" spans="1:6" ht="15.75" x14ac:dyDescent="0.25">
      <c r="A81" s="150" t="str">
        <f t="shared" si="1"/>
        <v>Suffolk</v>
      </c>
      <c r="B81" s="150" t="s">
        <v>318</v>
      </c>
      <c r="C81" s="151" t="s">
        <v>79</v>
      </c>
      <c r="D81" s="151" t="s">
        <v>211</v>
      </c>
      <c r="E81" s="151" t="s">
        <v>212</v>
      </c>
      <c r="F81" s="152">
        <v>654</v>
      </c>
    </row>
    <row r="82" spans="1:6" ht="15.75" x14ac:dyDescent="0.25">
      <c r="A82" s="150" t="str">
        <f t="shared" ref="A82:A113" si="2">LEFT(C82,LEN(C82)-7)</f>
        <v>Suffolk</v>
      </c>
      <c r="B82" s="150" t="s">
        <v>81</v>
      </c>
      <c r="C82" s="151" t="s">
        <v>79</v>
      </c>
      <c r="D82" s="151" t="s">
        <v>209</v>
      </c>
      <c r="E82" s="151" t="s">
        <v>136</v>
      </c>
      <c r="F82" s="152">
        <v>213603</v>
      </c>
    </row>
    <row r="83" spans="1:6" ht="15.75" x14ac:dyDescent="0.25">
      <c r="A83" s="150" t="str">
        <f t="shared" si="2"/>
        <v>Suffolk</v>
      </c>
      <c r="B83" s="150" t="s">
        <v>319</v>
      </c>
      <c r="C83" s="151" t="s">
        <v>79</v>
      </c>
      <c r="D83" s="151" t="s">
        <v>209</v>
      </c>
      <c r="E83" s="151" t="s">
        <v>213</v>
      </c>
      <c r="F83" s="152">
        <v>12166</v>
      </c>
    </row>
    <row r="84" spans="1:6" ht="15.75" x14ac:dyDescent="0.25">
      <c r="A84" s="150" t="str">
        <f t="shared" si="2"/>
        <v>Suffolk</v>
      </c>
      <c r="B84" s="150" t="s">
        <v>320</v>
      </c>
      <c r="C84" s="151" t="s">
        <v>79</v>
      </c>
      <c r="D84" s="151" t="s">
        <v>214</v>
      </c>
      <c r="E84" s="151" t="s">
        <v>215</v>
      </c>
      <c r="F84" s="152">
        <v>792</v>
      </c>
    </row>
    <row r="85" spans="1:6" ht="15.75" x14ac:dyDescent="0.25">
      <c r="A85" s="150" t="str">
        <f t="shared" si="2"/>
        <v>Suffolk</v>
      </c>
      <c r="B85" s="150" t="s">
        <v>321</v>
      </c>
      <c r="C85" s="151" t="s">
        <v>79</v>
      </c>
      <c r="D85" s="151" t="s">
        <v>214</v>
      </c>
      <c r="E85" s="151" t="s">
        <v>216</v>
      </c>
      <c r="F85" s="152">
        <v>2084</v>
      </c>
    </row>
    <row r="86" spans="1:6" ht="15.75" x14ac:dyDescent="0.25">
      <c r="A86" s="150" t="str">
        <f t="shared" si="2"/>
        <v>Suffolk</v>
      </c>
      <c r="B86" s="150" t="s">
        <v>322</v>
      </c>
      <c r="C86" s="151" t="s">
        <v>79</v>
      </c>
      <c r="D86" s="151" t="s">
        <v>217</v>
      </c>
      <c r="E86" s="151" t="s">
        <v>218</v>
      </c>
      <c r="F86" s="152">
        <v>3103</v>
      </c>
    </row>
    <row r="87" spans="1:6" ht="15.75" x14ac:dyDescent="0.25">
      <c r="A87" s="150" t="str">
        <f t="shared" si="2"/>
        <v>Suffolk</v>
      </c>
      <c r="B87" s="150" t="s">
        <v>82</v>
      </c>
      <c r="C87" s="151" t="s">
        <v>79</v>
      </c>
      <c r="D87" s="151" t="s">
        <v>214</v>
      </c>
      <c r="E87" s="151" t="s">
        <v>136</v>
      </c>
      <c r="F87" s="152">
        <v>486040</v>
      </c>
    </row>
    <row r="88" spans="1:6" ht="15.75" x14ac:dyDescent="0.25">
      <c r="A88" s="150" t="str">
        <f t="shared" si="2"/>
        <v>Suffolk</v>
      </c>
      <c r="B88" s="150" t="s">
        <v>323</v>
      </c>
      <c r="C88" s="151" t="s">
        <v>79</v>
      </c>
      <c r="D88" s="151" t="s">
        <v>219</v>
      </c>
      <c r="E88" s="151" t="s">
        <v>220</v>
      </c>
      <c r="F88" s="152">
        <v>11</v>
      </c>
    </row>
    <row r="89" spans="1:6" ht="15.75" x14ac:dyDescent="0.25">
      <c r="A89" s="150" t="str">
        <f t="shared" si="2"/>
        <v>Suffolk</v>
      </c>
      <c r="B89" s="150" t="s">
        <v>83</v>
      </c>
      <c r="C89" s="151" t="s">
        <v>79</v>
      </c>
      <c r="D89" s="151" t="s">
        <v>206</v>
      </c>
      <c r="E89" s="151" t="s">
        <v>136</v>
      </c>
      <c r="F89" s="152">
        <v>21457</v>
      </c>
    </row>
    <row r="90" spans="1:6" ht="15.75" x14ac:dyDescent="0.25">
      <c r="A90" s="150" t="str">
        <f t="shared" si="2"/>
        <v>Suffolk</v>
      </c>
      <c r="B90" s="150" t="s">
        <v>324</v>
      </c>
      <c r="C90" s="151" t="s">
        <v>79</v>
      </c>
      <c r="D90" s="151" t="s">
        <v>206</v>
      </c>
      <c r="E90" s="151" t="s">
        <v>221</v>
      </c>
      <c r="F90" s="152">
        <v>1083</v>
      </c>
    </row>
    <row r="91" spans="1:6" ht="15.75" x14ac:dyDescent="0.25">
      <c r="A91" s="150" t="str">
        <f t="shared" si="2"/>
        <v>Suffolk</v>
      </c>
      <c r="B91" s="150" t="s">
        <v>325</v>
      </c>
      <c r="C91" s="151" t="s">
        <v>79</v>
      </c>
      <c r="D91" s="151" t="s">
        <v>222</v>
      </c>
      <c r="E91" s="151" t="s">
        <v>223</v>
      </c>
      <c r="F91" s="152">
        <v>2197</v>
      </c>
    </row>
    <row r="92" spans="1:6" ht="15.75" x14ac:dyDescent="0.25">
      <c r="A92" s="150" t="str">
        <f t="shared" si="2"/>
        <v>Suffolk</v>
      </c>
      <c r="B92" s="150" t="s">
        <v>326</v>
      </c>
      <c r="C92" s="151" t="s">
        <v>79</v>
      </c>
      <c r="D92" s="151" t="s">
        <v>224</v>
      </c>
      <c r="E92" s="151" t="s">
        <v>225</v>
      </c>
      <c r="F92" s="152">
        <v>1472</v>
      </c>
    </row>
    <row r="93" spans="1:6" ht="15.75" x14ac:dyDescent="0.25">
      <c r="A93" s="150" t="str">
        <f t="shared" si="2"/>
        <v>Suffolk</v>
      </c>
      <c r="B93" s="150" t="s">
        <v>327</v>
      </c>
      <c r="C93" s="151" t="s">
        <v>79</v>
      </c>
      <c r="D93" s="151" t="s">
        <v>211</v>
      </c>
      <c r="E93" s="151" t="s">
        <v>226</v>
      </c>
      <c r="F93" s="152">
        <v>1425</v>
      </c>
    </row>
    <row r="94" spans="1:6" ht="15.75" x14ac:dyDescent="0.25">
      <c r="A94" s="150" t="str">
        <f t="shared" si="2"/>
        <v>Suffolk</v>
      </c>
      <c r="B94" s="150" t="s">
        <v>84</v>
      </c>
      <c r="C94" s="151" t="s">
        <v>79</v>
      </c>
      <c r="D94" s="151" t="s">
        <v>211</v>
      </c>
      <c r="E94" s="151" t="s">
        <v>136</v>
      </c>
      <c r="F94" s="152">
        <v>203264</v>
      </c>
    </row>
    <row r="95" spans="1:6" ht="15.75" x14ac:dyDescent="0.25">
      <c r="A95" s="150" t="str">
        <f t="shared" si="2"/>
        <v>Suffolk</v>
      </c>
      <c r="B95" s="150" t="s">
        <v>328</v>
      </c>
      <c r="C95" s="151" t="s">
        <v>79</v>
      </c>
      <c r="D95" s="151" t="s">
        <v>217</v>
      </c>
      <c r="E95" s="151" t="s">
        <v>227</v>
      </c>
      <c r="F95" s="152">
        <v>3335</v>
      </c>
    </row>
    <row r="96" spans="1:6" ht="15.75" x14ac:dyDescent="0.25">
      <c r="A96" s="150" t="str">
        <f t="shared" si="2"/>
        <v>Suffolk</v>
      </c>
      <c r="B96" s="150" t="s">
        <v>85</v>
      </c>
      <c r="C96" s="151" t="s">
        <v>79</v>
      </c>
      <c r="D96" s="151" t="s">
        <v>217</v>
      </c>
      <c r="E96" s="151" t="s">
        <v>136</v>
      </c>
      <c r="F96" s="152">
        <v>335543</v>
      </c>
    </row>
    <row r="97" spans="1:6" ht="15.75" x14ac:dyDescent="0.25">
      <c r="A97" s="150" t="str">
        <f t="shared" si="2"/>
        <v>Suffolk</v>
      </c>
      <c r="B97" s="150" t="s">
        <v>329</v>
      </c>
      <c r="C97" s="151" t="s">
        <v>79</v>
      </c>
      <c r="D97" s="151" t="s">
        <v>214</v>
      </c>
      <c r="E97" s="151" t="s">
        <v>228</v>
      </c>
      <c r="F97" s="152">
        <v>11163</v>
      </c>
    </row>
    <row r="98" spans="1:6" ht="15.75" x14ac:dyDescent="0.25">
      <c r="A98" s="150" t="str">
        <f t="shared" si="2"/>
        <v>Suffolk</v>
      </c>
      <c r="B98" s="150" t="s">
        <v>330</v>
      </c>
      <c r="C98" s="151" t="s">
        <v>79</v>
      </c>
      <c r="D98" s="151" t="s">
        <v>209</v>
      </c>
      <c r="E98" s="151" t="s">
        <v>229</v>
      </c>
      <c r="F98" s="152">
        <v>27253</v>
      </c>
    </row>
    <row r="99" spans="1:6" ht="15.75" x14ac:dyDescent="0.25">
      <c r="A99" s="150" t="str">
        <f t="shared" si="2"/>
        <v>Suffolk</v>
      </c>
      <c r="B99" s="150" t="s">
        <v>331</v>
      </c>
      <c r="C99" s="151" t="s">
        <v>79</v>
      </c>
      <c r="D99" s="151" t="s">
        <v>211</v>
      </c>
      <c r="E99" s="151" t="s">
        <v>230</v>
      </c>
      <c r="F99" s="152">
        <v>3660</v>
      </c>
    </row>
    <row r="100" spans="1:6" ht="15.75" x14ac:dyDescent="0.25">
      <c r="A100" s="150" t="str">
        <f t="shared" si="2"/>
        <v>Suffolk</v>
      </c>
      <c r="B100" s="150" t="s">
        <v>332</v>
      </c>
      <c r="C100" s="151" t="s">
        <v>79</v>
      </c>
      <c r="D100" s="151" t="s">
        <v>214</v>
      </c>
      <c r="E100" s="151" t="s">
        <v>231</v>
      </c>
      <c r="F100" s="153">
        <v>14866</v>
      </c>
    </row>
    <row r="101" spans="1:6" ht="15.75" x14ac:dyDescent="0.25">
      <c r="A101" s="150" t="str">
        <f t="shared" si="2"/>
        <v>Suffolk</v>
      </c>
      <c r="B101" s="150" t="s">
        <v>333</v>
      </c>
      <c r="C101" s="151" t="s">
        <v>79</v>
      </c>
      <c r="D101" s="151" t="s">
        <v>224</v>
      </c>
      <c r="E101" s="151" t="s">
        <v>232</v>
      </c>
      <c r="F101" s="152">
        <v>1749</v>
      </c>
    </row>
    <row r="102" spans="1:6" ht="15.75" x14ac:dyDescent="0.25">
      <c r="A102" s="150" t="str">
        <f t="shared" si="2"/>
        <v>Suffolk</v>
      </c>
      <c r="B102" s="150" t="s">
        <v>334</v>
      </c>
      <c r="C102" s="151" t="s">
        <v>79</v>
      </c>
      <c r="D102" s="151" t="s">
        <v>208</v>
      </c>
      <c r="E102" s="151" t="s">
        <v>233</v>
      </c>
      <c r="F102" s="152">
        <v>833</v>
      </c>
    </row>
    <row r="103" spans="1:6" ht="15.75" x14ac:dyDescent="0.25">
      <c r="A103" s="150" t="str">
        <f t="shared" si="2"/>
        <v>Suffolk</v>
      </c>
      <c r="B103" s="150" t="s">
        <v>335</v>
      </c>
      <c r="C103" s="151" t="s">
        <v>79</v>
      </c>
      <c r="D103" s="151" t="s">
        <v>211</v>
      </c>
      <c r="E103" s="151" t="s">
        <v>234</v>
      </c>
      <c r="F103" s="152">
        <v>7401</v>
      </c>
    </row>
    <row r="104" spans="1:6" ht="15.75" x14ac:dyDescent="0.25">
      <c r="A104" s="150" t="str">
        <f t="shared" si="2"/>
        <v>Suffolk</v>
      </c>
      <c r="B104" s="150" t="s">
        <v>336</v>
      </c>
      <c r="C104" s="151" t="s">
        <v>79</v>
      </c>
      <c r="D104" s="151" t="s">
        <v>217</v>
      </c>
      <c r="E104" s="151" t="s">
        <v>235</v>
      </c>
      <c r="F104" s="152">
        <v>79</v>
      </c>
    </row>
    <row r="105" spans="1:6" ht="15.75" x14ac:dyDescent="0.25">
      <c r="A105" s="150" t="str">
        <f t="shared" si="2"/>
        <v>Suffolk</v>
      </c>
      <c r="B105" s="150" t="s">
        <v>337</v>
      </c>
      <c r="C105" s="151" t="s">
        <v>79</v>
      </c>
      <c r="D105" s="151" t="s">
        <v>214</v>
      </c>
      <c r="E105" s="151" t="s">
        <v>236</v>
      </c>
      <c r="F105" s="152">
        <v>918</v>
      </c>
    </row>
    <row r="106" spans="1:6" ht="15.75" x14ac:dyDescent="0.25">
      <c r="A106" s="150" t="str">
        <f t="shared" si="2"/>
        <v>Suffolk</v>
      </c>
      <c r="B106" s="150" t="s">
        <v>338</v>
      </c>
      <c r="C106" s="151" t="s">
        <v>79</v>
      </c>
      <c r="D106" s="151" t="s">
        <v>214</v>
      </c>
      <c r="E106" s="151" t="s">
        <v>237</v>
      </c>
      <c r="F106" s="152">
        <v>11798</v>
      </c>
    </row>
    <row r="107" spans="1:6" ht="15.75" x14ac:dyDescent="0.25">
      <c r="A107" s="150" t="str">
        <f t="shared" si="2"/>
        <v>Suffolk</v>
      </c>
      <c r="B107" s="150" t="s">
        <v>244</v>
      </c>
      <c r="C107" s="151" t="s">
        <v>79</v>
      </c>
      <c r="D107" s="151" t="s">
        <v>244</v>
      </c>
      <c r="E107" s="151" t="s">
        <v>136</v>
      </c>
      <c r="F107" s="152">
        <v>324</v>
      </c>
    </row>
    <row r="108" spans="1:6" ht="15.75" x14ac:dyDescent="0.25">
      <c r="A108" s="150" t="str">
        <f t="shared" si="2"/>
        <v>Suffolk</v>
      </c>
      <c r="B108" s="150" t="s">
        <v>339</v>
      </c>
      <c r="C108" s="151" t="s">
        <v>79</v>
      </c>
      <c r="D108" s="151" t="s">
        <v>214</v>
      </c>
      <c r="E108" s="151" t="s">
        <v>238</v>
      </c>
      <c r="F108" s="152">
        <v>953</v>
      </c>
    </row>
    <row r="109" spans="1:6" ht="15.75" x14ac:dyDescent="0.25">
      <c r="A109" s="150" t="str">
        <f t="shared" si="2"/>
        <v>Suffolk</v>
      </c>
      <c r="B109" s="150" t="s">
        <v>340</v>
      </c>
      <c r="C109" s="151" t="s">
        <v>79</v>
      </c>
      <c r="D109" s="151" t="s">
        <v>214</v>
      </c>
      <c r="E109" s="151" t="s">
        <v>239</v>
      </c>
      <c r="F109" s="152">
        <v>7750</v>
      </c>
    </row>
    <row r="110" spans="1:6" ht="15.75" x14ac:dyDescent="0.25">
      <c r="A110" s="150" t="str">
        <f t="shared" si="2"/>
        <v>Suffolk</v>
      </c>
      <c r="B110" s="150" t="s">
        <v>341</v>
      </c>
      <c r="C110" s="151" t="s">
        <v>79</v>
      </c>
      <c r="D110" s="151" t="s">
        <v>208</v>
      </c>
      <c r="E110" s="151" t="s">
        <v>240</v>
      </c>
      <c r="F110" s="152">
        <v>967</v>
      </c>
    </row>
    <row r="111" spans="1:6" ht="15.75" x14ac:dyDescent="0.25">
      <c r="A111" s="150" t="str">
        <f t="shared" si="2"/>
        <v>Suffolk</v>
      </c>
      <c r="B111" s="150" t="s">
        <v>86</v>
      </c>
      <c r="C111" s="151" t="s">
        <v>79</v>
      </c>
      <c r="D111" s="151" t="s">
        <v>245</v>
      </c>
      <c r="E111" s="151" t="s">
        <v>136</v>
      </c>
      <c r="F111" s="152">
        <v>33506</v>
      </c>
    </row>
    <row r="112" spans="1:6" ht="15.75" x14ac:dyDescent="0.25">
      <c r="A112" s="150" t="str">
        <f t="shared" si="2"/>
        <v>Suffolk</v>
      </c>
      <c r="B112" s="150" t="s">
        <v>342</v>
      </c>
      <c r="C112" s="151" t="s">
        <v>79</v>
      </c>
      <c r="D112" s="151" t="s">
        <v>206</v>
      </c>
      <c r="E112" s="151" t="s">
        <v>207</v>
      </c>
      <c r="F112" s="152">
        <v>982</v>
      </c>
    </row>
    <row r="113" spans="1:6" ht="15.75" x14ac:dyDescent="0.25">
      <c r="A113" s="150" t="str">
        <f t="shared" si="2"/>
        <v>Suffolk</v>
      </c>
      <c r="B113" s="150" t="s">
        <v>342</v>
      </c>
      <c r="C113" s="151" t="s">
        <v>79</v>
      </c>
      <c r="D113" s="151" t="s">
        <v>208</v>
      </c>
      <c r="E113" s="151" t="s">
        <v>207</v>
      </c>
      <c r="F113" s="152">
        <v>1187</v>
      </c>
    </row>
    <row r="114" spans="1:6" ht="15.75" x14ac:dyDescent="0.25">
      <c r="A114" s="150" t="str">
        <f t="shared" ref="A114:A126" si="3">LEFT(C114,LEN(C114)-7)</f>
        <v>Suffolk</v>
      </c>
      <c r="B114" s="150" t="s">
        <v>343</v>
      </c>
      <c r="C114" s="151" t="s">
        <v>79</v>
      </c>
      <c r="D114" s="151" t="s">
        <v>208</v>
      </c>
      <c r="E114" s="151" t="s">
        <v>241</v>
      </c>
      <c r="F114" s="152">
        <v>313</v>
      </c>
    </row>
    <row r="115" spans="1:6" ht="15.75" x14ac:dyDescent="0.25">
      <c r="A115" s="150" t="str">
        <f t="shared" si="3"/>
        <v>Suffolk</v>
      </c>
      <c r="B115" s="150" t="s">
        <v>344</v>
      </c>
      <c r="C115" s="151" t="s">
        <v>79</v>
      </c>
      <c r="D115" s="151" t="s">
        <v>217</v>
      </c>
      <c r="E115" s="151" t="s">
        <v>242</v>
      </c>
      <c r="F115" s="152">
        <v>37</v>
      </c>
    </row>
    <row r="116" spans="1:6" ht="15.75" x14ac:dyDescent="0.25">
      <c r="A116" s="150" t="str">
        <f t="shared" si="3"/>
        <v>Suffolk</v>
      </c>
      <c r="B116" s="150" t="s">
        <v>87</v>
      </c>
      <c r="C116" s="151" t="s">
        <v>79</v>
      </c>
      <c r="D116" s="151" t="s">
        <v>219</v>
      </c>
      <c r="E116" s="151" t="s">
        <v>136</v>
      </c>
      <c r="F116" s="152">
        <v>2392</v>
      </c>
    </row>
    <row r="117" spans="1:6" ht="15.75" x14ac:dyDescent="0.25">
      <c r="A117" s="150" t="str">
        <f t="shared" si="3"/>
        <v>Suffolk</v>
      </c>
      <c r="B117" s="150" t="str">
        <f>IF(D117="",C117,IF(E117="",D117,E117))</f>
        <v>Shinnecock Reservation</v>
      </c>
      <c r="C117" s="151" t="s">
        <v>79</v>
      </c>
      <c r="D117" s="151" t="s">
        <v>246</v>
      </c>
      <c r="E117" s="151" t="s">
        <v>136</v>
      </c>
      <c r="F117" s="152">
        <v>662</v>
      </c>
    </row>
    <row r="118" spans="1:6" ht="15.75" x14ac:dyDescent="0.25">
      <c r="A118" s="150" t="str">
        <f t="shared" si="3"/>
        <v>Suffolk</v>
      </c>
      <c r="B118" s="150" t="s">
        <v>345</v>
      </c>
      <c r="C118" s="151" t="s">
        <v>79</v>
      </c>
      <c r="D118" s="151" t="s">
        <v>214</v>
      </c>
      <c r="E118" s="151" t="s">
        <v>243</v>
      </c>
      <c r="F118" s="152">
        <v>531</v>
      </c>
    </row>
    <row r="119" spans="1:6" ht="15.75" x14ac:dyDescent="0.25">
      <c r="A119" s="150" t="str">
        <f t="shared" si="3"/>
        <v>Suffolk</v>
      </c>
      <c r="B119" s="150" t="s">
        <v>88</v>
      </c>
      <c r="C119" s="151" t="s">
        <v>79</v>
      </c>
      <c r="D119" s="151" t="s">
        <v>224</v>
      </c>
      <c r="E119" s="151" t="s">
        <v>136</v>
      </c>
      <c r="F119" s="152">
        <v>117801</v>
      </c>
    </row>
    <row r="120" spans="1:6" ht="15.75" x14ac:dyDescent="0.25">
      <c r="A120" s="150" t="str">
        <f t="shared" si="3"/>
        <v>Suffolk</v>
      </c>
      <c r="B120" s="150" t="s">
        <v>89</v>
      </c>
      <c r="C120" s="151" t="s">
        <v>79</v>
      </c>
      <c r="D120" s="151" t="s">
        <v>208</v>
      </c>
      <c r="E120" s="151" t="s">
        <v>136</v>
      </c>
      <c r="F120" s="152">
        <v>56790</v>
      </c>
    </row>
    <row r="121" spans="1:6" ht="15.75" x14ac:dyDescent="0.25">
      <c r="A121" s="150" t="str">
        <f t="shared" si="3"/>
        <v>Suffolk</v>
      </c>
      <c r="B121" s="150" t="s">
        <v>346</v>
      </c>
      <c r="C121" s="151" t="s">
        <v>79</v>
      </c>
      <c r="D121" s="151" t="s">
        <v>208</v>
      </c>
      <c r="E121" s="151" t="s">
        <v>247</v>
      </c>
      <c r="F121" s="152">
        <v>3109</v>
      </c>
    </row>
    <row r="122" spans="1:6" ht="15.75" x14ac:dyDescent="0.25">
      <c r="A122" s="150" t="str">
        <f t="shared" si="3"/>
        <v>Suffolk</v>
      </c>
      <c r="B122" s="150" t="s">
        <v>90</v>
      </c>
      <c r="C122" s="151" t="s">
        <v>79</v>
      </c>
      <c r="D122" s="151" t="s">
        <v>222</v>
      </c>
      <c r="E122" s="151" t="s">
        <v>136</v>
      </c>
      <c r="F122" s="152">
        <v>21968</v>
      </c>
    </row>
    <row r="123" spans="1:6" ht="15.75" x14ac:dyDescent="0.25">
      <c r="A123" s="150" t="str">
        <f t="shared" si="3"/>
        <v>Suffolk</v>
      </c>
      <c r="B123" s="150" t="s">
        <v>347</v>
      </c>
      <c r="C123" s="151" t="s">
        <v>79</v>
      </c>
      <c r="D123" s="151" t="s">
        <v>224</v>
      </c>
      <c r="E123" s="151" t="s">
        <v>248</v>
      </c>
      <c r="F123" s="152">
        <v>1807</v>
      </c>
    </row>
    <row r="124" spans="1:6" ht="15.75" x14ac:dyDescent="0.25">
      <c r="A124" s="150" t="str">
        <f t="shared" si="3"/>
        <v>Suffolk</v>
      </c>
      <c r="B124" s="150" t="s">
        <v>348</v>
      </c>
      <c r="C124" s="151" t="s">
        <v>79</v>
      </c>
      <c r="D124" s="151" t="s">
        <v>208</v>
      </c>
      <c r="E124" s="151" t="s">
        <v>249</v>
      </c>
      <c r="F124" s="152">
        <v>55</v>
      </c>
    </row>
    <row r="125" spans="1:6" ht="15.75" x14ac:dyDescent="0.25">
      <c r="A125" s="150" t="str">
        <f t="shared" si="3"/>
        <v>Suffolk</v>
      </c>
      <c r="B125" s="150" t="s">
        <v>349</v>
      </c>
      <c r="C125" s="151" t="s">
        <v>79</v>
      </c>
      <c r="D125" s="151" t="s">
        <v>208</v>
      </c>
      <c r="E125" s="151" t="s">
        <v>250</v>
      </c>
      <c r="F125" s="152">
        <v>1721</v>
      </c>
    </row>
    <row r="126" spans="1:6" x14ac:dyDescent="0.25">
      <c r="A126" s="154" t="str">
        <f t="shared" si="3"/>
        <v>Total Pop</v>
      </c>
      <c r="B126" s="154" t="s">
        <v>96</v>
      </c>
      <c r="C126" s="155" t="s">
        <v>350</v>
      </c>
      <c r="F126" s="156">
        <f>SUM(F2+F79)</f>
        <v>2832882</v>
      </c>
    </row>
  </sheetData>
  <sortState ref="A2:L1720">
    <sortCondition ref="A2:A1720"/>
    <sortCondition ref="B2:B1720"/>
  </sortState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79"/>
  <sheetViews>
    <sheetView workbookViewId="0">
      <selection activeCell="D84" sqref="D84"/>
    </sheetView>
  </sheetViews>
  <sheetFormatPr defaultRowHeight="15" x14ac:dyDescent="0.25"/>
  <cols>
    <col min="2" max="2" width="22.5703125" customWidth="1"/>
    <col min="3" max="3" width="39.42578125" customWidth="1"/>
    <col min="4" max="4" width="14" bestFit="1" customWidth="1"/>
    <col min="5" max="5" width="1.5703125" customWidth="1"/>
    <col min="6" max="8" width="13.42578125" bestFit="1" customWidth="1"/>
    <col min="9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7" t="s">
        <v>35</v>
      </c>
      <c r="C6" s="78" t="s">
        <v>96</v>
      </c>
    </row>
    <row r="8" spans="2:11" ht="15.75" thickBot="1" x14ac:dyDescent="0.3">
      <c r="B8" s="79" t="s">
        <v>36</v>
      </c>
    </row>
    <row r="9" spans="2:11" ht="16.5" thickTop="1" thickBot="1" x14ac:dyDescent="0.3">
      <c r="B9" s="78"/>
      <c r="C9" t="s">
        <v>37</v>
      </c>
    </row>
    <row r="10" spans="2:11" ht="15.75" thickTop="1" x14ac:dyDescent="0.25">
      <c r="B10" s="80"/>
      <c r="C10" t="s">
        <v>38</v>
      </c>
    </row>
    <row r="11" spans="2:11" x14ac:dyDescent="0.25">
      <c r="B11" s="81"/>
    </row>
    <row r="12" spans="2:11" ht="15.75" thickBot="1" x14ac:dyDescent="0.3">
      <c r="B12" s="81"/>
    </row>
    <row r="13" spans="2:11" ht="15.75" thickBot="1" x14ac:dyDescent="0.3">
      <c r="B13" s="167" t="s">
        <v>73</v>
      </c>
      <c r="C13" s="168"/>
      <c r="D13" s="168"/>
      <c r="E13" s="168"/>
      <c r="F13" s="168"/>
      <c r="G13" s="168"/>
      <c r="H13" s="168"/>
      <c r="I13" s="168"/>
      <c r="J13" s="168"/>
      <c r="K13" s="169"/>
    </row>
    <row r="14" spans="2:11" x14ac:dyDescent="0.25">
      <c r="B14" s="82"/>
      <c r="C14" s="83"/>
      <c r="D14" s="84" t="s">
        <v>97</v>
      </c>
      <c r="E14" s="119"/>
      <c r="F14" s="85" t="s">
        <v>98</v>
      </c>
      <c r="G14" s="85" t="s">
        <v>99</v>
      </c>
      <c r="H14" s="85" t="s">
        <v>100</v>
      </c>
      <c r="I14" s="85" t="s">
        <v>101</v>
      </c>
      <c r="J14" s="85" t="s">
        <v>102</v>
      </c>
      <c r="K14" s="120" t="s">
        <v>103</v>
      </c>
    </row>
    <row r="15" spans="2:11" ht="15.75" thickBot="1" x14ac:dyDescent="0.3">
      <c r="B15" s="86" t="s">
        <v>39</v>
      </c>
      <c r="C15" s="87" t="s">
        <v>40</v>
      </c>
      <c r="D15">
        <f>SUM(D16:D20)</f>
        <v>13634754.769799491</v>
      </c>
      <c r="E15" s="121"/>
      <c r="F15" s="88"/>
      <c r="G15" s="88"/>
      <c r="H15" s="88"/>
      <c r="I15" s="88"/>
      <c r="J15" s="89"/>
      <c r="K15" s="122"/>
    </row>
    <row r="16" spans="2:11" ht="16.5" thickTop="1" thickBot="1" x14ac:dyDescent="0.3">
      <c r="B16" s="90"/>
      <c r="C16" s="91" t="s">
        <v>41</v>
      </c>
      <c r="D16" s="123">
        <f>SUM(F16:H16)</f>
        <v>6021712.4768794905</v>
      </c>
      <c r="E16" s="89"/>
      <c r="F16" s="78">
        <v>5995609.3216908276</v>
      </c>
      <c r="G16" s="78">
        <v>9047.1213413144342</v>
      </c>
      <c r="H16" s="78">
        <v>17056.033847348877</v>
      </c>
      <c r="I16" s="89"/>
      <c r="J16" s="89"/>
      <c r="K16" s="122"/>
    </row>
    <row r="17" spans="2:14" ht="16.5" thickTop="1" thickBot="1" x14ac:dyDescent="0.3">
      <c r="B17" s="90"/>
      <c r="C17" s="91" t="s">
        <v>42</v>
      </c>
      <c r="D17" s="123">
        <f>SUM(F17:H17)</f>
        <v>3332658.2929200004</v>
      </c>
      <c r="E17" s="89"/>
      <c r="F17" s="78">
        <v>3325890.06</v>
      </c>
      <c r="G17" s="78">
        <v>5225.4745199999998</v>
      </c>
      <c r="H17" s="78">
        <v>1542.7583999999999</v>
      </c>
      <c r="I17" s="89"/>
      <c r="J17" s="89"/>
      <c r="K17" s="122"/>
    </row>
    <row r="18" spans="2:14" ht="16.5" thickTop="1" thickBot="1" x14ac:dyDescent="0.3">
      <c r="B18" s="90"/>
      <c r="C18" s="91" t="s">
        <v>43</v>
      </c>
      <c r="D18" s="123" t="s">
        <v>104</v>
      </c>
      <c r="E18" s="89"/>
      <c r="F18" s="123" t="s">
        <v>104</v>
      </c>
      <c r="G18" s="123" t="s">
        <v>104</v>
      </c>
      <c r="H18" s="123" t="s">
        <v>104</v>
      </c>
      <c r="I18" s="89"/>
      <c r="J18" s="89"/>
      <c r="K18" s="122"/>
    </row>
    <row r="19" spans="2:14" ht="16.5" thickTop="1" thickBot="1" x14ac:dyDescent="0.3">
      <c r="B19" s="90"/>
      <c r="C19" s="91" t="s">
        <v>69</v>
      </c>
      <c r="D19" s="123">
        <v>4280384</v>
      </c>
      <c r="E19" s="89"/>
      <c r="F19" s="123" t="s">
        <v>104</v>
      </c>
      <c r="G19" s="123" t="s">
        <v>104</v>
      </c>
      <c r="H19" s="123" t="s">
        <v>104</v>
      </c>
      <c r="I19" s="89"/>
      <c r="J19" s="89"/>
      <c r="K19" s="122"/>
    </row>
    <row r="20" spans="2:14" ht="16.5" thickTop="1" thickBot="1" x14ac:dyDescent="0.3">
      <c r="B20" s="90"/>
      <c r="C20" s="91" t="s">
        <v>44</v>
      </c>
      <c r="D20" s="123" t="s">
        <v>104</v>
      </c>
      <c r="E20" s="89"/>
      <c r="F20" s="123" t="s">
        <v>104</v>
      </c>
      <c r="G20" s="123" t="s">
        <v>104</v>
      </c>
      <c r="H20" s="123" t="s">
        <v>104</v>
      </c>
      <c r="I20" s="89"/>
      <c r="J20" s="89"/>
      <c r="K20" s="122"/>
    </row>
    <row r="21" spans="2:14" ht="16.5" thickTop="1" thickBot="1" x14ac:dyDescent="0.3">
      <c r="B21" s="90"/>
      <c r="C21" s="87" t="s">
        <v>46</v>
      </c>
      <c r="D21">
        <f>SUM(D22:D28)</f>
        <v>8948040.6430654749</v>
      </c>
      <c r="E21" s="89"/>
      <c r="F21" s="88"/>
      <c r="G21" s="88"/>
      <c r="H21" s="88"/>
      <c r="I21" s="89"/>
      <c r="J21" s="89"/>
      <c r="K21" s="122"/>
    </row>
    <row r="22" spans="2:14" ht="16.5" thickTop="1" thickBot="1" x14ac:dyDescent="0.3">
      <c r="B22" s="90"/>
      <c r="C22" s="91" t="s">
        <v>41</v>
      </c>
      <c r="D22" s="123">
        <f t="shared" ref="D22:D31" si="0">SUM(F22:H22)</f>
        <v>5943803.0667554745</v>
      </c>
      <c r="E22" s="89"/>
      <c r="F22" s="78">
        <v>5916499.9728660965</v>
      </c>
      <c r="G22" s="78">
        <v>8927.7486738091611</v>
      </c>
      <c r="H22" s="78">
        <v>18375.345215569258</v>
      </c>
      <c r="I22" s="89"/>
      <c r="J22" s="89"/>
      <c r="K22" s="122"/>
    </row>
    <row r="23" spans="2:14" ht="16.5" thickTop="1" thickBot="1" x14ac:dyDescent="0.3">
      <c r="B23" s="90"/>
      <c r="C23" s="91" t="s">
        <v>42</v>
      </c>
      <c r="D23" s="123">
        <f t="shared" si="0"/>
        <v>2246141.5763099999</v>
      </c>
      <c r="E23" s="89"/>
      <c r="F23" s="124">
        <v>2241579.9300000002</v>
      </c>
      <c r="G23" s="124">
        <v>3521.8598099999999</v>
      </c>
      <c r="H23" s="124">
        <v>1039.7864999999999</v>
      </c>
      <c r="I23" s="89"/>
      <c r="J23" s="89"/>
      <c r="K23" s="122"/>
    </row>
    <row r="24" spans="2:14" ht="16.5" thickTop="1" thickBot="1" x14ac:dyDescent="0.3">
      <c r="B24" s="90"/>
      <c r="C24" s="91" t="s">
        <v>43</v>
      </c>
      <c r="D24" s="123" t="s">
        <v>104</v>
      </c>
      <c r="E24" s="89"/>
      <c r="F24" s="123" t="s">
        <v>104</v>
      </c>
      <c r="G24" s="123" t="s">
        <v>104</v>
      </c>
      <c r="H24" s="123" t="s">
        <v>104</v>
      </c>
      <c r="I24" s="89"/>
      <c r="J24" s="89"/>
      <c r="K24" s="122"/>
    </row>
    <row r="25" spans="2:14" ht="16.5" thickTop="1" thickBot="1" x14ac:dyDescent="0.3">
      <c r="B25" s="90"/>
      <c r="C25" s="91" t="s">
        <v>69</v>
      </c>
      <c r="D25" s="123">
        <v>171646</v>
      </c>
      <c r="E25" s="89"/>
      <c r="F25" s="123" t="s">
        <v>104</v>
      </c>
      <c r="G25" s="123" t="s">
        <v>104</v>
      </c>
      <c r="H25" s="123" t="s">
        <v>104</v>
      </c>
      <c r="I25" s="89"/>
      <c r="J25" s="89"/>
      <c r="K25" s="122"/>
      <c r="N25" s="81"/>
    </row>
    <row r="26" spans="2:14" ht="16.5" thickTop="1" thickBot="1" x14ac:dyDescent="0.3">
      <c r="B26" s="90"/>
      <c r="C26" s="91" t="s">
        <v>70</v>
      </c>
      <c r="D26" s="123">
        <v>586450</v>
      </c>
      <c r="E26" s="89"/>
      <c r="F26" s="123" t="s">
        <v>104</v>
      </c>
      <c r="G26" s="123" t="s">
        <v>104</v>
      </c>
      <c r="H26" s="123" t="s">
        <v>104</v>
      </c>
      <c r="I26" s="89"/>
      <c r="J26" s="89"/>
      <c r="K26" s="122"/>
      <c r="N26" s="81"/>
    </row>
    <row r="27" spans="2:14" ht="16.5" thickTop="1" thickBot="1" x14ac:dyDescent="0.3">
      <c r="B27" s="90"/>
      <c r="C27" s="91" t="s">
        <v>45</v>
      </c>
      <c r="D27" s="123" t="s">
        <v>104</v>
      </c>
      <c r="E27" s="89"/>
      <c r="F27" s="123" t="s">
        <v>104</v>
      </c>
      <c r="G27" s="123" t="s">
        <v>104</v>
      </c>
      <c r="H27" s="123" t="s">
        <v>104</v>
      </c>
      <c r="I27" s="89"/>
      <c r="J27" s="89"/>
      <c r="K27" s="122"/>
      <c r="N27" s="81"/>
    </row>
    <row r="28" spans="2:14" ht="16.5" thickTop="1" thickBot="1" x14ac:dyDescent="0.3">
      <c r="B28" s="90"/>
      <c r="C28" s="91" t="s">
        <v>44</v>
      </c>
      <c r="D28" s="123" t="s">
        <v>104</v>
      </c>
      <c r="E28" s="89"/>
      <c r="F28" s="123" t="s">
        <v>104</v>
      </c>
      <c r="G28" s="123" t="s">
        <v>104</v>
      </c>
      <c r="H28" s="123" t="s">
        <v>104</v>
      </c>
      <c r="I28" s="89"/>
      <c r="J28" s="89"/>
      <c r="K28" s="122"/>
      <c r="N28" s="81"/>
    </row>
    <row r="29" spans="2:14" ht="16.5" thickTop="1" thickBot="1" x14ac:dyDescent="0.3">
      <c r="B29" s="90"/>
      <c r="C29" s="87" t="s">
        <v>47</v>
      </c>
      <c r="D29">
        <f>SUM(D30:D36)</f>
        <v>8948040.6430654749</v>
      </c>
      <c r="E29" s="89"/>
      <c r="F29" s="88"/>
      <c r="G29" s="88"/>
      <c r="H29" s="88"/>
      <c r="I29" s="88"/>
      <c r="J29" s="89"/>
      <c r="K29" s="122"/>
      <c r="N29" s="81"/>
    </row>
    <row r="30" spans="2:14" ht="16.5" thickTop="1" thickBot="1" x14ac:dyDescent="0.3">
      <c r="B30" s="90"/>
      <c r="C30" s="91" t="s">
        <v>41</v>
      </c>
      <c r="D30" s="123">
        <f t="shared" si="0"/>
        <v>5943803.0667554745</v>
      </c>
      <c r="E30" s="89"/>
      <c r="F30" s="78">
        <v>5916499.9728660965</v>
      </c>
      <c r="G30" s="78">
        <v>8927.7486738091611</v>
      </c>
      <c r="H30" s="78">
        <v>18375.345215569258</v>
      </c>
      <c r="I30" s="89"/>
      <c r="J30" s="89"/>
      <c r="K30" s="122"/>
      <c r="N30" s="81"/>
    </row>
    <row r="31" spans="2:14" ht="16.5" thickTop="1" thickBot="1" x14ac:dyDescent="0.3">
      <c r="B31" s="90"/>
      <c r="C31" s="91" t="s">
        <v>42</v>
      </c>
      <c r="D31" s="123">
        <f t="shared" si="0"/>
        <v>2246141.5763099999</v>
      </c>
      <c r="E31" s="89"/>
      <c r="F31" s="124">
        <v>2241579.9300000002</v>
      </c>
      <c r="G31" s="124">
        <v>3521.8598099999999</v>
      </c>
      <c r="H31" s="124">
        <v>1039.7864999999999</v>
      </c>
      <c r="I31" s="89"/>
      <c r="J31" s="89"/>
      <c r="K31" s="122"/>
    </row>
    <row r="32" spans="2:14" ht="16.5" thickTop="1" thickBot="1" x14ac:dyDescent="0.3">
      <c r="B32" s="90"/>
      <c r="C32" s="91" t="s">
        <v>43</v>
      </c>
      <c r="D32" s="123" t="s">
        <v>104</v>
      </c>
      <c r="E32" s="89"/>
      <c r="F32" s="123" t="s">
        <v>104</v>
      </c>
      <c r="G32" s="123" t="s">
        <v>104</v>
      </c>
      <c r="H32" s="123" t="s">
        <v>104</v>
      </c>
      <c r="I32" s="89"/>
      <c r="J32" s="89"/>
      <c r="K32" s="122"/>
    </row>
    <row r="33" spans="2:11" ht="16.5" thickTop="1" thickBot="1" x14ac:dyDescent="0.3">
      <c r="B33" s="90"/>
      <c r="C33" s="91" t="s">
        <v>69</v>
      </c>
      <c r="D33" s="123">
        <v>171646</v>
      </c>
      <c r="E33" s="89"/>
      <c r="F33" s="123" t="s">
        <v>104</v>
      </c>
      <c r="G33" s="123" t="s">
        <v>104</v>
      </c>
      <c r="H33" s="123" t="s">
        <v>104</v>
      </c>
      <c r="I33" s="89"/>
      <c r="J33" s="89"/>
      <c r="K33" s="122"/>
    </row>
    <row r="34" spans="2:11" ht="16.5" thickTop="1" thickBot="1" x14ac:dyDescent="0.3">
      <c r="B34" s="90"/>
      <c r="C34" s="91" t="s">
        <v>70</v>
      </c>
      <c r="D34" s="123">
        <v>586450</v>
      </c>
      <c r="E34" s="89"/>
      <c r="F34" s="123" t="s">
        <v>104</v>
      </c>
      <c r="G34" s="123" t="s">
        <v>104</v>
      </c>
      <c r="H34" s="123" t="s">
        <v>104</v>
      </c>
      <c r="I34" s="89"/>
      <c r="J34" s="89"/>
      <c r="K34" s="122"/>
    </row>
    <row r="35" spans="2:11" ht="16.5" thickTop="1" thickBot="1" x14ac:dyDescent="0.3">
      <c r="B35" s="90"/>
      <c r="C35" s="91" t="s">
        <v>45</v>
      </c>
      <c r="D35" s="123" t="s">
        <v>104</v>
      </c>
      <c r="E35" s="89"/>
      <c r="F35" s="123" t="s">
        <v>104</v>
      </c>
      <c r="G35" s="123" t="s">
        <v>104</v>
      </c>
      <c r="H35" s="123" t="s">
        <v>104</v>
      </c>
      <c r="I35" s="89"/>
      <c r="J35" s="89"/>
      <c r="K35" s="122"/>
    </row>
    <row r="36" spans="2:11" ht="16.5" thickTop="1" thickBot="1" x14ac:dyDescent="0.3">
      <c r="B36" s="90"/>
      <c r="C36" s="91" t="s">
        <v>44</v>
      </c>
      <c r="D36" s="123" t="s">
        <v>104</v>
      </c>
      <c r="E36" s="89"/>
      <c r="F36" s="89"/>
      <c r="G36" s="123" t="s">
        <v>104</v>
      </c>
      <c r="H36" s="123" t="s">
        <v>104</v>
      </c>
      <c r="I36" s="89"/>
      <c r="J36" s="89"/>
      <c r="K36" s="122"/>
    </row>
    <row r="37" spans="2:11" ht="16.5" thickTop="1" thickBot="1" x14ac:dyDescent="0.3">
      <c r="B37" s="90"/>
      <c r="C37" s="87" t="s">
        <v>49</v>
      </c>
      <c r="D37">
        <f>SUM(D38:D40)</f>
        <v>844999</v>
      </c>
      <c r="E37" s="89"/>
      <c r="F37" s="89"/>
      <c r="G37" s="89"/>
      <c r="H37" s="89"/>
      <c r="I37" s="89"/>
      <c r="J37" s="89"/>
      <c r="K37" s="122"/>
    </row>
    <row r="38" spans="2:11" ht="16.5" thickTop="1" thickBot="1" x14ac:dyDescent="0.3">
      <c r="B38" s="90"/>
      <c r="C38" s="91" t="s">
        <v>50</v>
      </c>
      <c r="D38" s="123">
        <v>844753</v>
      </c>
      <c r="E38" s="89"/>
      <c r="F38" s="123" t="s">
        <v>104</v>
      </c>
      <c r="G38" s="123" t="s">
        <v>104</v>
      </c>
      <c r="H38" s="123" t="s">
        <v>104</v>
      </c>
      <c r="I38" s="89"/>
      <c r="J38" s="89"/>
      <c r="K38" s="122"/>
    </row>
    <row r="39" spans="2:11" ht="16.5" thickTop="1" thickBot="1" x14ac:dyDescent="0.3">
      <c r="B39" s="90"/>
      <c r="C39" s="91" t="s">
        <v>51</v>
      </c>
      <c r="D39" s="123">
        <v>246</v>
      </c>
      <c r="E39" s="89"/>
      <c r="F39" s="89"/>
      <c r="G39" s="123">
        <v>246</v>
      </c>
      <c r="H39" s="89"/>
      <c r="I39" s="89"/>
      <c r="J39" s="89"/>
      <c r="K39" s="122"/>
    </row>
    <row r="40" spans="2:11" ht="16.5" thickTop="1" thickBot="1" x14ac:dyDescent="0.3">
      <c r="B40" s="90"/>
      <c r="C40" s="91" t="s">
        <v>52</v>
      </c>
      <c r="D40" s="123" t="s">
        <v>104</v>
      </c>
      <c r="E40" s="89"/>
      <c r="F40" s="89"/>
      <c r="G40" s="89"/>
      <c r="H40" s="89"/>
      <c r="I40" s="89"/>
      <c r="J40" s="89"/>
      <c r="K40" s="123" t="s">
        <v>104</v>
      </c>
    </row>
    <row r="41" spans="2:11" ht="16.5" thickTop="1" thickBot="1" x14ac:dyDescent="0.3">
      <c r="B41" s="90"/>
      <c r="C41" s="87" t="s">
        <v>10</v>
      </c>
      <c r="D41">
        <f>SUM(D42:D51)</f>
        <v>0</v>
      </c>
      <c r="E41" s="89"/>
      <c r="F41" s="89"/>
      <c r="G41" s="89"/>
      <c r="H41" s="89"/>
      <c r="I41" s="89"/>
      <c r="J41" s="89"/>
      <c r="K41" s="122"/>
    </row>
    <row r="42" spans="2:11" ht="16.5" thickTop="1" thickBot="1" x14ac:dyDescent="0.3">
      <c r="B42" s="90"/>
      <c r="C42" s="91" t="s">
        <v>53</v>
      </c>
      <c r="D42" s="123" t="s">
        <v>104</v>
      </c>
      <c r="E42" s="89"/>
      <c r="F42" s="123" t="s">
        <v>104</v>
      </c>
      <c r="G42" s="123" t="s">
        <v>104</v>
      </c>
      <c r="H42" s="89"/>
      <c r="I42" s="89"/>
      <c r="J42" s="89"/>
      <c r="K42" s="122"/>
    </row>
    <row r="43" spans="2:11" ht="16.5" thickTop="1" thickBot="1" x14ac:dyDescent="0.3">
      <c r="B43" s="90"/>
      <c r="C43" s="91" t="s">
        <v>105</v>
      </c>
      <c r="D43" s="123" t="s">
        <v>104</v>
      </c>
      <c r="E43" s="89"/>
      <c r="F43" s="123" t="s">
        <v>104</v>
      </c>
      <c r="G43" s="123" t="s">
        <v>104</v>
      </c>
      <c r="H43" s="89"/>
      <c r="I43" s="89"/>
      <c r="J43" s="89"/>
      <c r="K43" s="122"/>
    </row>
    <row r="44" spans="2:11" ht="16.5" thickTop="1" thickBot="1" x14ac:dyDescent="0.3">
      <c r="B44" s="90"/>
      <c r="C44" s="91" t="s">
        <v>106</v>
      </c>
      <c r="D44" s="123" t="s">
        <v>104</v>
      </c>
      <c r="E44" s="89"/>
      <c r="F44" s="123" t="s">
        <v>104</v>
      </c>
      <c r="G44" s="89"/>
      <c r="H44" s="89"/>
      <c r="I44" s="123" t="s">
        <v>104</v>
      </c>
      <c r="J44" s="89"/>
      <c r="K44" s="122"/>
    </row>
    <row r="45" spans="2:11" ht="16.5" thickTop="1" thickBot="1" x14ac:dyDescent="0.3">
      <c r="B45" s="90"/>
      <c r="C45" s="93" t="s">
        <v>71</v>
      </c>
      <c r="D45" s="123" t="s">
        <v>104</v>
      </c>
      <c r="E45" s="89"/>
      <c r="F45" s="123" t="s">
        <v>104</v>
      </c>
      <c r="G45" s="123" t="s">
        <v>104</v>
      </c>
      <c r="H45" s="89"/>
      <c r="I45" s="89"/>
      <c r="J45" s="89"/>
      <c r="K45" s="122"/>
    </row>
    <row r="46" spans="2:11" ht="16.5" thickTop="1" thickBot="1" x14ac:dyDescent="0.3">
      <c r="B46" s="90"/>
      <c r="C46" s="93" t="s">
        <v>107</v>
      </c>
      <c r="D46" s="123" t="s">
        <v>104</v>
      </c>
      <c r="E46" s="89"/>
      <c r="F46" s="123" t="s">
        <v>104</v>
      </c>
      <c r="G46" s="123" t="s">
        <v>104</v>
      </c>
      <c r="H46" s="89"/>
      <c r="I46" s="89"/>
      <c r="J46" s="89"/>
      <c r="K46" s="122"/>
    </row>
    <row r="47" spans="2:11" ht="16.5" thickTop="1" thickBot="1" x14ac:dyDescent="0.3">
      <c r="B47" s="90"/>
      <c r="C47" s="93" t="s">
        <v>108</v>
      </c>
      <c r="D47" s="123" t="s">
        <v>104</v>
      </c>
      <c r="E47" s="89"/>
      <c r="F47" s="123" t="s">
        <v>104</v>
      </c>
      <c r="G47" s="123" t="s">
        <v>104</v>
      </c>
      <c r="H47" s="89"/>
      <c r="I47" s="89"/>
      <c r="J47" s="89"/>
      <c r="K47" s="122"/>
    </row>
    <row r="48" spans="2:11" ht="16.5" thickTop="1" thickBot="1" x14ac:dyDescent="0.3">
      <c r="B48" s="90"/>
      <c r="C48" s="91" t="s">
        <v>109</v>
      </c>
      <c r="D48" s="123" t="s">
        <v>104</v>
      </c>
      <c r="E48" s="89"/>
      <c r="F48" s="89"/>
      <c r="G48" s="89"/>
      <c r="H48" s="89"/>
      <c r="I48" s="123" t="s">
        <v>104</v>
      </c>
      <c r="J48" s="123" t="s">
        <v>104</v>
      </c>
      <c r="K48" s="123" t="s">
        <v>104</v>
      </c>
    </row>
    <row r="49" spans="2:11" ht="16.5" thickTop="1" thickBot="1" x14ac:dyDescent="0.3">
      <c r="B49" s="90"/>
      <c r="C49" s="91" t="s">
        <v>110</v>
      </c>
      <c r="D49" s="123" t="s">
        <v>104</v>
      </c>
      <c r="E49" s="89"/>
      <c r="F49" s="123" t="s">
        <v>104</v>
      </c>
      <c r="G49" s="123" t="s">
        <v>104</v>
      </c>
      <c r="H49" s="89"/>
      <c r="I49" s="89"/>
      <c r="J49" s="89"/>
      <c r="K49" s="122"/>
    </row>
    <row r="50" spans="2:11" ht="16.5" thickTop="1" thickBot="1" x14ac:dyDescent="0.3">
      <c r="B50" s="90"/>
      <c r="C50" s="87" t="s">
        <v>54</v>
      </c>
      <c r="D50" s="92"/>
      <c r="E50" s="89"/>
      <c r="F50" s="89"/>
      <c r="G50" s="89"/>
      <c r="H50" s="89"/>
      <c r="I50" s="89"/>
      <c r="J50" s="89"/>
      <c r="K50" s="122"/>
    </row>
    <row r="51" spans="2:11" ht="16.5" thickTop="1" thickBot="1" x14ac:dyDescent="0.3">
      <c r="B51" s="90"/>
      <c r="C51" s="91" t="s">
        <v>55</v>
      </c>
      <c r="D51" s="123" t="s">
        <v>104</v>
      </c>
      <c r="E51" s="89"/>
      <c r="F51" s="89"/>
      <c r="G51" s="89"/>
      <c r="H51" s="89"/>
      <c r="I51" s="89"/>
      <c r="J51" s="123" t="s">
        <v>104</v>
      </c>
      <c r="K51" s="122"/>
    </row>
    <row r="52" spans="2:11" ht="16.5" thickTop="1" thickBot="1" x14ac:dyDescent="0.3">
      <c r="B52" s="94" t="s">
        <v>56</v>
      </c>
      <c r="C52" s="95" t="s">
        <v>57</v>
      </c>
      <c r="D52">
        <f>SUM(D53:D65)</f>
        <v>11218151</v>
      </c>
      <c r="E52" s="89"/>
      <c r="F52" s="89"/>
      <c r="G52" s="89"/>
      <c r="H52" s="89"/>
      <c r="I52" s="89"/>
      <c r="J52" s="89"/>
      <c r="K52" s="122"/>
    </row>
    <row r="53" spans="2:11" ht="16.5" thickTop="1" thickBot="1" x14ac:dyDescent="0.3">
      <c r="B53" s="96"/>
      <c r="C53" s="97" t="s">
        <v>48</v>
      </c>
      <c r="D53" s="123">
        <v>9121179</v>
      </c>
      <c r="E53" s="89"/>
      <c r="F53" s="123">
        <v>8878895</v>
      </c>
      <c r="G53" s="123">
        <v>228861</v>
      </c>
      <c r="H53" s="123">
        <v>13423</v>
      </c>
      <c r="I53" s="89"/>
      <c r="J53" s="89"/>
      <c r="K53" s="122"/>
    </row>
    <row r="54" spans="2:11" ht="16.5" thickTop="1" thickBot="1" x14ac:dyDescent="0.3">
      <c r="B54" s="96"/>
      <c r="C54" s="97" t="s">
        <v>58</v>
      </c>
      <c r="D54" s="123">
        <v>1733241</v>
      </c>
      <c r="E54" s="89"/>
      <c r="F54" s="123">
        <v>1731688</v>
      </c>
      <c r="G54" s="123">
        <v>1451</v>
      </c>
      <c r="H54" s="123">
        <v>102</v>
      </c>
      <c r="I54" s="89"/>
      <c r="J54" s="89"/>
      <c r="K54" s="122"/>
    </row>
    <row r="55" spans="2:11" ht="16.5" thickTop="1" thickBot="1" x14ac:dyDescent="0.3">
      <c r="B55" s="96"/>
      <c r="C55" s="97" t="s">
        <v>59</v>
      </c>
      <c r="D55" s="78" t="s">
        <v>104</v>
      </c>
      <c r="E55" s="89"/>
      <c r="F55" s="89"/>
      <c r="G55" s="123" t="s">
        <v>104</v>
      </c>
      <c r="H55" s="123" t="s">
        <v>104</v>
      </c>
      <c r="I55" s="89"/>
      <c r="J55" s="89"/>
      <c r="K55" s="122"/>
    </row>
    <row r="56" spans="2:11" ht="16.5" thickTop="1" thickBot="1" x14ac:dyDescent="0.3">
      <c r="B56" s="96"/>
      <c r="C56" s="97" t="s">
        <v>60</v>
      </c>
      <c r="D56" s="78" t="s">
        <v>104</v>
      </c>
      <c r="E56" s="89"/>
      <c r="F56" s="89"/>
      <c r="G56" s="123" t="s">
        <v>104</v>
      </c>
      <c r="H56" s="123" t="s">
        <v>104</v>
      </c>
      <c r="I56" s="89"/>
      <c r="J56" s="89"/>
      <c r="K56" s="122"/>
    </row>
    <row r="57" spans="2:11" ht="16.5" thickTop="1" thickBot="1" x14ac:dyDescent="0.3">
      <c r="B57" s="96"/>
      <c r="C57" s="95" t="s">
        <v>111</v>
      </c>
      <c r="D57" s="92"/>
      <c r="E57" s="89"/>
      <c r="F57" s="89"/>
      <c r="G57" s="89"/>
      <c r="H57" s="89"/>
      <c r="I57" s="89"/>
      <c r="J57" s="89"/>
      <c r="K57" s="122"/>
    </row>
    <row r="58" spans="2:11" ht="16.5" thickTop="1" thickBot="1" x14ac:dyDescent="0.3">
      <c r="B58" s="96"/>
      <c r="C58" s="97" t="s">
        <v>58</v>
      </c>
      <c r="D58" s="123">
        <v>74658</v>
      </c>
      <c r="E58" s="89"/>
      <c r="F58" s="123" t="s">
        <v>104</v>
      </c>
      <c r="G58" s="123" t="s">
        <v>104</v>
      </c>
      <c r="H58" s="123" t="s">
        <v>104</v>
      </c>
      <c r="I58" s="89"/>
      <c r="J58" s="89"/>
      <c r="K58" s="122"/>
    </row>
    <row r="59" spans="2:11" ht="16.5" thickTop="1" thickBot="1" x14ac:dyDescent="0.3">
      <c r="B59" s="96"/>
      <c r="C59" s="97" t="s">
        <v>112</v>
      </c>
      <c r="D59" s="78">
        <v>166589</v>
      </c>
      <c r="E59" s="89"/>
      <c r="F59" s="123" t="s">
        <v>104</v>
      </c>
      <c r="G59" s="123" t="s">
        <v>104</v>
      </c>
      <c r="H59" s="123" t="s">
        <v>104</v>
      </c>
      <c r="I59" s="89"/>
      <c r="J59" s="89"/>
      <c r="K59" s="122"/>
    </row>
    <row r="60" spans="2:11" ht="16.5" thickTop="1" thickBot="1" x14ac:dyDescent="0.3">
      <c r="B60" s="96"/>
      <c r="C60" s="95" t="s">
        <v>113</v>
      </c>
      <c r="D60" s="92"/>
      <c r="E60" s="89"/>
      <c r="F60" s="88"/>
      <c r="G60" s="88"/>
      <c r="H60" s="88"/>
      <c r="I60" s="88"/>
      <c r="J60" s="89"/>
      <c r="K60" s="122"/>
    </row>
    <row r="61" spans="2:11" ht="16.5" thickTop="1" thickBot="1" x14ac:dyDescent="0.3">
      <c r="B61" s="96"/>
      <c r="C61" s="97" t="s">
        <v>75</v>
      </c>
      <c r="D61" s="123">
        <v>97538</v>
      </c>
      <c r="E61" s="89"/>
      <c r="F61" s="123" t="s">
        <v>104</v>
      </c>
      <c r="G61" s="123" t="s">
        <v>104</v>
      </c>
      <c r="H61" s="123" t="s">
        <v>104</v>
      </c>
      <c r="I61" s="89"/>
      <c r="J61" s="88"/>
      <c r="K61" s="122"/>
    </row>
    <row r="62" spans="2:11" ht="16.5" thickTop="1" thickBot="1" x14ac:dyDescent="0.3">
      <c r="B62" s="96"/>
      <c r="C62" s="97" t="s">
        <v>114</v>
      </c>
      <c r="D62" s="123">
        <v>24946</v>
      </c>
      <c r="E62" s="89"/>
      <c r="F62" s="123" t="s">
        <v>104</v>
      </c>
      <c r="G62" s="123" t="s">
        <v>104</v>
      </c>
      <c r="H62" s="123" t="s">
        <v>104</v>
      </c>
      <c r="I62" s="89"/>
      <c r="J62" s="88"/>
      <c r="K62" s="122"/>
    </row>
    <row r="63" spans="2:11" ht="16.5" thickTop="1" thickBot="1" x14ac:dyDescent="0.3">
      <c r="B63" s="96"/>
      <c r="C63" s="97" t="s">
        <v>115</v>
      </c>
      <c r="D63" s="78" t="s">
        <v>104</v>
      </c>
      <c r="E63" s="89"/>
      <c r="F63" s="78" t="s">
        <v>104</v>
      </c>
      <c r="G63" s="78" t="s">
        <v>104</v>
      </c>
      <c r="H63" s="78" t="s">
        <v>104</v>
      </c>
      <c r="I63" s="89"/>
      <c r="J63" s="88"/>
      <c r="K63" s="122"/>
    </row>
    <row r="64" spans="2:11" ht="16.5" thickTop="1" thickBot="1" x14ac:dyDescent="0.3">
      <c r="B64" s="96"/>
      <c r="C64" s="95" t="s">
        <v>116</v>
      </c>
      <c r="D64" s="92"/>
      <c r="E64" s="89"/>
      <c r="F64" s="89"/>
      <c r="G64" s="89"/>
      <c r="H64" s="89"/>
      <c r="I64" s="89"/>
      <c r="J64" s="88"/>
      <c r="K64" s="122"/>
    </row>
    <row r="65" spans="2:11" ht="16.5" thickTop="1" thickBot="1" x14ac:dyDescent="0.3">
      <c r="B65" s="96"/>
      <c r="C65" s="97" t="s">
        <v>117</v>
      </c>
      <c r="D65" s="123" t="s">
        <v>104</v>
      </c>
      <c r="E65" s="89"/>
      <c r="F65" s="78" t="s">
        <v>104</v>
      </c>
      <c r="G65" s="78" t="s">
        <v>104</v>
      </c>
      <c r="H65" s="78" t="s">
        <v>104</v>
      </c>
      <c r="I65" s="89"/>
      <c r="J65" s="88"/>
      <c r="K65" s="122"/>
    </row>
    <row r="66" spans="2:11" ht="16.5" thickTop="1" thickBot="1" x14ac:dyDescent="0.3">
      <c r="B66" s="86" t="s">
        <v>61</v>
      </c>
      <c r="C66" s="87" t="s">
        <v>62</v>
      </c>
      <c r="D66" s="102">
        <f>SUM(D67:D70)</f>
        <v>1357403.11</v>
      </c>
      <c r="E66" s="89"/>
      <c r="F66" s="89"/>
      <c r="G66" s="89"/>
      <c r="H66" s="89"/>
      <c r="I66" s="89"/>
      <c r="J66" s="88"/>
      <c r="K66" s="122"/>
    </row>
    <row r="67" spans="2:11" ht="16.5" thickTop="1" thickBot="1" x14ac:dyDescent="0.3">
      <c r="B67" s="90"/>
      <c r="C67" s="91" t="s">
        <v>72</v>
      </c>
      <c r="D67" s="125">
        <v>485333.74</v>
      </c>
      <c r="E67" s="89"/>
      <c r="F67" s="89"/>
      <c r="G67" s="78">
        <v>485333.74</v>
      </c>
      <c r="H67" s="88"/>
      <c r="I67" s="88"/>
      <c r="J67" s="88"/>
      <c r="K67" s="122"/>
    </row>
    <row r="68" spans="2:11" ht="16.5" thickTop="1" thickBot="1" x14ac:dyDescent="0.3">
      <c r="B68" s="90"/>
      <c r="C68" s="91" t="s">
        <v>63</v>
      </c>
      <c r="D68" s="126">
        <v>554195.54</v>
      </c>
      <c r="E68" s="89"/>
      <c r="F68" s="78" t="s">
        <v>104</v>
      </c>
      <c r="G68" s="78" t="s">
        <v>104</v>
      </c>
      <c r="H68" s="78" t="s">
        <v>104</v>
      </c>
      <c r="I68" s="89"/>
      <c r="J68" s="88"/>
      <c r="K68" s="122"/>
    </row>
    <row r="69" spans="2:11" ht="16.5" thickTop="1" thickBot="1" x14ac:dyDescent="0.3">
      <c r="B69" s="90"/>
      <c r="C69" s="87" t="s">
        <v>64</v>
      </c>
      <c r="D69" s="92"/>
      <c r="E69" s="89"/>
      <c r="F69" s="89"/>
      <c r="G69" s="89"/>
      <c r="H69" s="89"/>
      <c r="I69" s="89"/>
      <c r="J69" s="88"/>
      <c r="K69" s="127"/>
    </row>
    <row r="70" spans="2:11" ht="16.5" thickTop="1" thickBot="1" x14ac:dyDescent="0.3">
      <c r="B70" s="90"/>
      <c r="C70" s="91" t="s">
        <v>65</v>
      </c>
      <c r="D70" s="126">
        <v>317873.83</v>
      </c>
      <c r="E70" s="89"/>
      <c r="F70" s="89"/>
      <c r="G70" s="78">
        <v>301288</v>
      </c>
      <c r="H70" s="89"/>
      <c r="I70" s="89"/>
      <c r="J70" s="88"/>
      <c r="K70" s="122"/>
    </row>
    <row r="71" spans="2:11" ht="16.5" thickTop="1" thickBot="1" x14ac:dyDescent="0.3">
      <c r="B71" s="94" t="s">
        <v>11</v>
      </c>
      <c r="C71" s="98" t="s">
        <v>66</v>
      </c>
      <c r="D71">
        <f>SUM(D72:D76)</f>
        <v>0</v>
      </c>
      <c r="E71" s="89"/>
      <c r="F71" s="89"/>
      <c r="G71" s="89"/>
      <c r="H71" s="89"/>
      <c r="I71" s="89"/>
      <c r="J71" s="89"/>
      <c r="K71" s="122"/>
    </row>
    <row r="72" spans="2:11" ht="16.5" thickTop="1" thickBot="1" x14ac:dyDescent="0.3">
      <c r="B72" s="96"/>
      <c r="C72" s="99" t="s">
        <v>118</v>
      </c>
      <c r="D72" s="78" t="s">
        <v>104</v>
      </c>
      <c r="E72" s="89"/>
      <c r="F72" s="89"/>
      <c r="G72" s="78" t="s">
        <v>104</v>
      </c>
      <c r="H72" s="89"/>
      <c r="I72" s="89"/>
      <c r="J72" s="88"/>
      <c r="K72" s="122"/>
    </row>
    <row r="73" spans="2:11" ht="16.5" thickTop="1" thickBot="1" x14ac:dyDescent="0.3">
      <c r="B73" s="96"/>
      <c r="C73" s="99" t="s">
        <v>119</v>
      </c>
      <c r="D73" s="78" t="s">
        <v>104</v>
      </c>
      <c r="E73" s="89"/>
      <c r="F73" s="89"/>
      <c r="G73" s="78" t="s">
        <v>104</v>
      </c>
      <c r="H73" s="78" t="s">
        <v>104</v>
      </c>
      <c r="I73" s="89"/>
      <c r="J73" s="88"/>
      <c r="K73" s="122"/>
    </row>
    <row r="74" spans="2:11" ht="16.5" thickTop="1" thickBot="1" x14ac:dyDescent="0.3">
      <c r="B74" s="96"/>
      <c r="C74" s="98" t="s">
        <v>67</v>
      </c>
      <c r="D74" s="92"/>
      <c r="E74" s="89"/>
      <c r="F74" s="89"/>
      <c r="G74" s="89"/>
      <c r="H74" s="89"/>
      <c r="I74" s="89"/>
      <c r="J74" s="89"/>
      <c r="K74" s="122"/>
    </row>
    <row r="75" spans="2:11" ht="16.5" thickTop="1" thickBot="1" x14ac:dyDescent="0.3">
      <c r="B75" s="96"/>
      <c r="C75" s="99" t="s">
        <v>120</v>
      </c>
      <c r="D75" s="78" t="s">
        <v>104</v>
      </c>
      <c r="E75" s="89"/>
      <c r="F75" s="89"/>
      <c r="G75" s="89"/>
      <c r="H75" s="78" t="s">
        <v>104</v>
      </c>
      <c r="I75" s="89"/>
      <c r="J75" s="88"/>
      <c r="K75" s="122"/>
    </row>
    <row r="76" spans="2:11" ht="16.5" thickTop="1" thickBot="1" x14ac:dyDescent="0.3">
      <c r="B76" s="128"/>
      <c r="C76" s="129" t="s">
        <v>121</v>
      </c>
      <c r="D76" s="78" t="s">
        <v>104</v>
      </c>
      <c r="E76" s="130"/>
      <c r="F76" s="78" t="s">
        <v>104</v>
      </c>
      <c r="G76" s="78" t="s">
        <v>104</v>
      </c>
      <c r="H76" s="78" t="s">
        <v>104</v>
      </c>
      <c r="I76" s="130"/>
      <c r="J76" s="130"/>
      <c r="K76" s="131"/>
    </row>
    <row r="77" spans="2:11" ht="15.75" thickBot="1" x14ac:dyDescent="0.3"/>
    <row r="78" spans="2:11" ht="15.75" thickBot="1" x14ac:dyDescent="0.3">
      <c r="B78" s="100" t="s">
        <v>68</v>
      </c>
      <c r="C78" s="101"/>
      <c r="D78" s="132">
        <f>SUM(D16,D17,D19,D22,D23,D25,D26,D38,D39,D53,D54,D58,D59,D61,D62,D67,D68,D70,)</f>
        <v>36003348.522864968</v>
      </c>
      <c r="E78" s="89"/>
      <c r="F78" s="133">
        <f>SUM(F16,F17,F22,F23,F53,F54,)</f>
        <v>28090162.284556925</v>
      </c>
      <c r="G78" s="133">
        <f>SUM(G16,G17,G22,G23,G39,G53,G54,G67,G70,)</f>
        <v>1043901.9443451236</v>
      </c>
      <c r="H78" s="133">
        <f>SUM(H16,H17,H22,H23,H53,H54,)</f>
        <v>51538.923962918139</v>
      </c>
      <c r="I78" s="133"/>
      <c r="J78" s="133"/>
      <c r="K78" s="134"/>
    </row>
    <row r="79" spans="2:11" x14ac:dyDescent="0.25">
      <c r="J79" s="135"/>
      <c r="K79" s="135"/>
    </row>
  </sheetData>
  <mergeCells count="1">
    <mergeCell ref="B13:K1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79"/>
  <sheetViews>
    <sheetView workbookViewId="0">
      <selection activeCell="D72" sqref="D72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7" t="s">
        <v>35</v>
      </c>
      <c r="C6" s="78" t="s">
        <v>80</v>
      </c>
    </row>
    <row r="8" spans="2:11" ht="15.75" thickBot="1" x14ac:dyDescent="0.3">
      <c r="B8" s="79" t="s">
        <v>36</v>
      </c>
    </row>
    <row r="9" spans="2:11" ht="16.5" thickTop="1" thickBot="1" x14ac:dyDescent="0.3">
      <c r="B9" s="78"/>
      <c r="C9" t="s">
        <v>37</v>
      </c>
    </row>
    <row r="10" spans="2:11" ht="15.75" thickTop="1" x14ac:dyDescent="0.25">
      <c r="B10" s="80"/>
      <c r="C10" t="s">
        <v>38</v>
      </c>
    </row>
    <row r="11" spans="2:11" x14ac:dyDescent="0.25">
      <c r="B11" s="81"/>
    </row>
    <row r="12" spans="2:11" ht="15.75" thickBot="1" x14ac:dyDescent="0.3">
      <c r="B12" s="81"/>
    </row>
    <row r="13" spans="2:11" ht="15.75" thickBot="1" x14ac:dyDescent="0.3">
      <c r="B13" s="167" t="s">
        <v>73</v>
      </c>
      <c r="C13" s="168"/>
      <c r="D13" s="168"/>
      <c r="E13" s="168"/>
      <c r="F13" s="168"/>
      <c r="G13" s="168"/>
      <c r="H13" s="168"/>
      <c r="I13" s="168"/>
      <c r="J13" s="168"/>
      <c r="K13" s="169"/>
    </row>
    <row r="14" spans="2:11" x14ac:dyDescent="0.25">
      <c r="B14" s="82"/>
      <c r="C14" s="83"/>
      <c r="D14" s="84" t="s">
        <v>97</v>
      </c>
      <c r="E14" s="119"/>
      <c r="F14" s="85" t="s">
        <v>98</v>
      </c>
      <c r="G14" s="85" t="s">
        <v>99</v>
      </c>
      <c r="H14" s="85" t="s">
        <v>100</v>
      </c>
      <c r="I14" s="85" t="s">
        <v>101</v>
      </c>
      <c r="J14" s="85" t="s">
        <v>102</v>
      </c>
      <c r="K14" s="120" t="s">
        <v>103</v>
      </c>
    </row>
    <row r="15" spans="2:11" ht="15.75" thickBot="1" x14ac:dyDescent="0.3">
      <c r="B15" s="86" t="s">
        <v>39</v>
      </c>
      <c r="C15" s="87" t="s">
        <v>40</v>
      </c>
      <c r="D15">
        <f>SUM(D16:D20)</f>
        <v>6443697.7203339897</v>
      </c>
      <c r="E15" s="121"/>
      <c r="F15" s="88"/>
      <c r="G15" s="88"/>
      <c r="H15" s="88"/>
      <c r="I15" s="88"/>
      <c r="J15" s="89"/>
      <c r="K15" s="122"/>
    </row>
    <row r="16" spans="2:11" ht="16.5" thickTop="1" thickBot="1" x14ac:dyDescent="0.3">
      <c r="B16" s="90"/>
      <c r="C16" s="91" t="s">
        <v>41</v>
      </c>
      <c r="D16" s="123">
        <f>SUM(F16:H16)</f>
        <v>2671034.2357371836</v>
      </c>
      <c r="E16" s="89"/>
      <c r="F16" s="78">
        <v>2659455.7293196437</v>
      </c>
      <c r="G16" s="125">
        <v>4013.0064175401258</v>
      </c>
      <c r="H16" s="125">
        <v>7565.5</v>
      </c>
      <c r="I16" s="89"/>
      <c r="J16" s="89"/>
      <c r="K16" s="122"/>
    </row>
    <row r="17" spans="2:14" ht="16.5" thickTop="1" thickBot="1" x14ac:dyDescent="0.3">
      <c r="B17" s="90"/>
      <c r="C17" s="91" t="s">
        <v>42</v>
      </c>
      <c r="D17" s="123">
        <f>SUM(F17:H17)</f>
        <v>1984908.4845968056</v>
      </c>
      <c r="E17" s="89"/>
      <c r="F17" s="78">
        <v>1980877.3709883301</v>
      </c>
      <c r="G17" s="125">
        <v>3112.2568300729408</v>
      </c>
      <c r="H17" s="125">
        <v>918.85677840248741</v>
      </c>
      <c r="I17" s="89"/>
      <c r="J17" s="89"/>
      <c r="K17" s="122"/>
    </row>
    <row r="18" spans="2:14" ht="16.5" thickTop="1" thickBot="1" x14ac:dyDescent="0.3">
      <c r="B18" s="90"/>
      <c r="C18" s="91" t="s">
        <v>43</v>
      </c>
      <c r="D18" s="123" t="s">
        <v>104</v>
      </c>
      <c r="E18" s="89"/>
      <c r="F18" s="123" t="s">
        <v>104</v>
      </c>
      <c r="G18" s="123" t="s">
        <v>104</v>
      </c>
      <c r="H18" s="123" t="s">
        <v>104</v>
      </c>
      <c r="I18" s="89"/>
      <c r="J18" s="89"/>
      <c r="K18" s="122"/>
    </row>
    <row r="19" spans="2:14" ht="16.5" thickTop="1" thickBot="1" x14ac:dyDescent="0.3">
      <c r="B19" s="90"/>
      <c r="C19" s="91" t="s">
        <v>69</v>
      </c>
      <c r="D19" s="123">
        <v>1787755</v>
      </c>
      <c r="E19" s="89"/>
      <c r="F19" s="123" t="s">
        <v>104</v>
      </c>
      <c r="G19" s="123" t="s">
        <v>104</v>
      </c>
      <c r="H19" s="123" t="s">
        <v>104</v>
      </c>
      <c r="I19" s="89"/>
      <c r="J19" s="89"/>
      <c r="K19" s="122"/>
    </row>
    <row r="20" spans="2:14" ht="16.5" thickTop="1" thickBot="1" x14ac:dyDescent="0.3">
      <c r="B20" s="90"/>
      <c r="C20" s="91" t="s">
        <v>44</v>
      </c>
      <c r="D20" s="123" t="s">
        <v>104</v>
      </c>
      <c r="E20" s="89"/>
      <c r="F20" s="123" t="s">
        <v>104</v>
      </c>
      <c r="G20" s="123" t="s">
        <v>104</v>
      </c>
      <c r="H20" s="123" t="s">
        <v>104</v>
      </c>
      <c r="I20" s="89"/>
      <c r="J20" s="89"/>
      <c r="K20" s="122"/>
    </row>
    <row r="21" spans="2:14" ht="16.5" thickTop="1" thickBot="1" x14ac:dyDescent="0.3">
      <c r="B21" s="90"/>
      <c r="C21" s="87" t="s">
        <v>46</v>
      </c>
      <c r="D21">
        <f>SUM(D22:D28)</f>
        <v>4289016.4653757345</v>
      </c>
      <c r="E21" s="89"/>
      <c r="F21" s="88"/>
      <c r="G21" s="88"/>
      <c r="H21" s="88"/>
      <c r="I21" s="89"/>
      <c r="J21" s="89"/>
      <c r="K21" s="122"/>
    </row>
    <row r="22" spans="2:14" ht="16.5" thickTop="1" thickBot="1" x14ac:dyDescent="0.3">
      <c r="B22" s="90"/>
      <c r="C22" s="91" t="s">
        <v>41</v>
      </c>
      <c r="D22" s="123">
        <f>SUM(F22:H22)</f>
        <v>2693604.0929124709</v>
      </c>
      <c r="E22" s="89"/>
      <c r="F22" s="78">
        <v>2681927.7523492048</v>
      </c>
      <c r="G22" s="125">
        <v>4046.9157515585594</v>
      </c>
      <c r="H22" s="125">
        <v>7629.4248117074285</v>
      </c>
      <c r="I22" s="89"/>
      <c r="J22" s="89"/>
      <c r="K22" s="122"/>
    </row>
    <row r="23" spans="2:14" ht="16.5" thickTop="1" thickBot="1" x14ac:dyDescent="0.3">
      <c r="B23" s="90"/>
      <c r="C23" s="91" t="s">
        <v>42</v>
      </c>
      <c r="D23" s="123">
        <f t="shared" ref="D23:D31" si="0">SUM(F23:H23)</f>
        <v>1151765.3724632636</v>
      </c>
      <c r="E23" s="89"/>
      <c r="F23" s="78">
        <v>1149426.2736570782</v>
      </c>
      <c r="G23" s="125">
        <v>1805.9218724224629</v>
      </c>
      <c r="H23" s="125">
        <v>533.17693376282239</v>
      </c>
      <c r="I23" s="89"/>
      <c r="J23" s="89"/>
      <c r="K23" s="122"/>
    </row>
    <row r="24" spans="2:14" ht="16.5" thickTop="1" thickBot="1" x14ac:dyDescent="0.3">
      <c r="B24" s="90"/>
      <c r="C24" s="91" t="s">
        <v>43</v>
      </c>
      <c r="D24" s="123" t="s">
        <v>104</v>
      </c>
      <c r="E24" s="89"/>
      <c r="F24" s="123" t="s">
        <v>104</v>
      </c>
      <c r="G24" s="123" t="s">
        <v>104</v>
      </c>
      <c r="H24" s="123" t="s">
        <v>104</v>
      </c>
      <c r="I24" s="89"/>
      <c r="J24" s="89"/>
      <c r="K24" s="122"/>
    </row>
    <row r="25" spans="2:14" ht="16.5" thickTop="1" thickBot="1" x14ac:dyDescent="0.3">
      <c r="B25" s="90"/>
      <c r="C25" s="91" t="s">
        <v>69</v>
      </c>
      <c r="D25" s="123">
        <v>100449</v>
      </c>
      <c r="E25" s="89"/>
      <c r="F25" s="123" t="s">
        <v>104</v>
      </c>
      <c r="G25" s="123" t="s">
        <v>104</v>
      </c>
      <c r="H25" s="123" t="s">
        <v>104</v>
      </c>
      <c r="I25" s="89"/>
      <c r="J25" s="89"/>
      <c r="K25" s="122"/>
      <c r="N25" s="81"/>
    </row>
    <row r="26" spans="2:14" ht="16.5" thickTop="1" thickBot="1" x14ac:dyDescent="0.3">
      <c r="B26" s="90"/>
      <c r="C26" s="91" t="s">
        <v>70</v>
      </c>
      <c r="D26" s="123">
        <v>343198</v>
      </c>
      <c r="E26" s="89"/>
      <c r="F26" s="123" t="s">
        <v>104</v>
      </c>
      <c r="G26" s="123" t="s">
        <v>104</v>
      </c>
      <c r="H26" s="123" t="s">
        <v>104</v>
      </c>
      <c r="I26" s="89"/>
      <c r="J26" s="89"/>
      <c r="K26" s="122"/>
      <c r="N26" s="81"/>
    </row>
    <row r="27" spans="2:14" ht="16.5" thickTop="1" thickBot="1" x14ac:dyDescent="0.3">
      <c r="B27" s="90"/>
      <c r="C27" s="91" t="s">
        <v>45</v>
      </c>
      <c r="D27" s="123" t="s">
        <v>104</v>
      </c>
      <c r="E27" s="89"/>
      <c r="F27" s="123" t="s">
        <v>104</v>
      </c>
      <c r="G27" s="123" t="s">
        <v>104</v>
      </c>
      <c r="H27" s="123" t="s">
        <v>104</v>
      </c>
      <c r="I27" s="89"/>
      <c r="J27" s="89"/>
      <c r="K27" s="122"/>
      <c r="N27" s="81"/>
    </row>
    <row r="28" spans="2:14" ht="16.5" thickTop="1" thickBot="1" x14ac:dyDescent="0.3">
      <c r="B28" s="90"/>
      <c r="C28" s="91" t="s">
        <v>44</v>
      </c>
      <c r="D28" s="123" t="s">
        <v>104</v>
      </c>
      <c r="E28" s="89"/>
      <c r="F28" s="123" t="s">
        <v>104</v>
      </c>
      <c r="G28" s="123" t="s">
        <v>104</v>
      </c>
      <c r="H28" s="123" t="s">
        <v>104</v>
      </c>
      <c r="I28" s="89"/>
      <c r="J28" s="89"/>
      <c r="K28" s="122"/>
      <c r="N28" s="81"/>
    </row>
    <row r="29" spans="2:14" ht="16.5" thickTop="1" thickBot="1" x14ac:dyDescent="0.3">
      <c r="B29" s="90"/>
      <c r="C29" s="87" t="s">
        <v>47</v>
      </c>
      <c r="D29">
        <f>SUM(D30:D36)</f>
        <v>4289016.4653757345</v>
      </c>
      <c r="E29" s="89"/>
      <c r="F29" s="88"/>
      <c r="G29" s="88"/>
      <c r="H29" s="88"/>
      <c r="I29" s="88"/>
      <c r="J29" s="89"/>
      <c r="K29" s="122"/>
      <c r="N29" s="81"/>
    </row>
    <row r="30" spans="2:14" ht="16.5" thickTop="1" thickBot="1" x14ac:dyDescent="0.3">
      <c r="B30" s="90"/>
      <c r="C30" s="91" t="s">
        <v>41</v>
      </c>
      <c r="D30" s="123">
        <f>SUM(F30:H30)</f>
        <v>2693604.0929124709</v>
      </c>
      <c r="E30" s="89"/>
      <c r="F30" s="78">
        <v>2681927.7523492048</v>
      </c>
      <c r="G30" s="125">
        <v>4046.9157515585594</v>
      </c>
      <c r="H30" s="125">
        <v>7629.4248117074285</v>
      </c>
      <c r="I30" s="89"/>
      <c r="J30" s="89"/>
      <c r="K30" s="122"/>
      <c r="N30" s="81"/>
    </row>
    <row r="31" spans="2:14" ht="16.5" thickTop="1" thickBot="1" x14ac:dyDescent="0.3">
      <c r="B31" s="90"/>
      <c r="C31" s="91" t="s">
        <v>42</v>
      </c>
      <c r="D31" s="123">
        <f t="shared" si="0"/>
        <v>1151765.3724632636</v>
      </c>
      <c r="E31" s="89"/>
      <c r="F31" s="78">
        <v>1149426.2736570782</v>
      </c>
      <c r="G31" s="125">
        <v>1805.9218724224629</v>
      </c>
      <c r="H31" s="125">
        <v>533.17693376282239</v>
      </c>
      <c r="I31" s="89"/>
      <c r="J31" s="89"/>
      <c r="K31" s="122"/>
    </row>
    <row r="32" spans="2:14" ht="16.5" thickTop="1" thickBot="1" x14ac:dyDescent="0.3">
      <c r="B32" s="90"/>
      <c r="C32" s="91" t="s">
        <v>43</v>
      </c>
      <c r="D32" s="123" t="s">
        <v>104</v>
      </c>
      <c r="E32" s="89"/>
      <c r="F32" s="123" t="s">
        <v>104</v>
      </c>
      <c r="G32" s="123" t="s">
        <v>104</v>
      </c>
      <c r="H32" s="123" t="s">
        <v>104</v>
      </c>
      <c r="I32" s="89"/>
      <c r="J32" s="89"/>
      <c r="K32" s="122"/>
    </row>
    <row r="33" spans="2:11" ht="16.5" thickTop="1" thickBot="1" x14ac:dyDescent="0.3">
      <c r="B33" s="90"/>
      <c r="C33" s="91" t="s">
        <v>69</v>
      </c>
      <c r="D33" s="123">
        <v>100449</v>
      </c>
      <c r="E33" s="89"/>
      <c r="F33" s="123" t="s">
        <v>104</v>
      </c>
      <c r="G33" s="123" t="s">
        <v>104</v>
      </c>
      <c r="H33" s="123" t="s">
        <v>104</v>
      </c>
      <c r="I33" s="89"/>
      <c r="J33" s="89"/>
      <c r="K33" s="122"/>
    </row>
    <row r="34" spans="2:11" ht="16.5" thickTop="1" thickBot="1" x14ac:dyDescent="0.3">
      <c r="B34" s="90"/>
      <c r="C34" s="91" t="s">
        <v>70</v>
      </c>
      <c r="D34" s="123">
        <v>343198</v>
      </c>
      <c r="E34" s="89"/>
      <c r="F34" s="123" t="s">
        <v>104</v>
      </c>
      <c r="G34" s="123" t="s">
        <v>104</v>
      </c>
      <c r="H34" s="123" t="s">
        <v>104</v>
      </c>
      <c r="I34" s="89"/>
      <c r="J34" s="89"/>
      <c r="K34" s="122"/>
    </row>
    <row r="35" spans="2:11" ht="16.5" thickTop="1" thickBot="1" x14ac:dyDescent="0.3">
      <c r="B35" s="90"/>
      <c r="C35" s="91" t="s">
        <v>45</v>
      </c>
      <c r="D35" s="123" t="s">
        <v>104</v>
      </c>
      <c r="E35" s="89"/>
      <c r="F35" s="123" t="s">
        <v>104</v>
      </c>
      <c r="G35" s="123" t="s">
        <v>104</v>
      </c>
      <c r="H35" s="123" t="s">
        <v>104</v>
      </c>
      <c r="I35" s="89"/>
      <c r="J35" s="89"/>
      <c r="K35" s="122"/>
    </row>
    <row r="36" spans="2:11" ht="16.5" thickTop="1" thickBot="1" x14ac:dyDescent="0.3">
      <c r="B36" s="90"/>
      <c r="C36" s="91" t="s">
        <v>44</v>
      </c>
      <c r="D36" s="123" t="s">
        <v>104</v>
      </c>
      <c r="E36" s="89"/>
      <c r="F36" s="123" t="s">
        <v>104</v>
      </c>
      <c r="G36" s="123" t="s">
        <v>104</v>
      </c>
      <c r="H36" s="123" t="s">
        <v>104</v>
      </c>
      <c r="I36" s="89"/>
      <c r="J36" s="89"/>
      <c r="K36" s="122"/>
    </row>
    <row r="37" spans="2:11" ht="16.5" thickTop="1" thickBot="1" x14ac:dyDescent="0.3">
      <c r="B37" s="90"/>
      <c r="C37" s="87" t="s">
        <v>49</v>
      </c>
      <c r="D37">
        <f>SUM(D38:D40)</f>
        <v>379154.2</v>
      </c>
      <c r="E37" s="89"/>
      <c r="F37" s="89"/>
      <c r="G37" s="89"/>
      <c r="H37" s="89"/>
      <c r="I37" s="89"/>
      <c r="J37" s="89"/>
      <c r="K37" s="122"/>
    </row>
    <row r="38" spans="2:11" ht="16.5" thickTop="1" thickBot="1" x14ac:dyDescent="0.3">
      <c r="B38" s="90"/>
      <c r="C38" s="91" t="s">
        <v>50</v>
      </c>
      <c r="D38" s="123">
        <v>379016</v>
      </c>
      <c r="E38" s="89"/>
      <c r="F38" s="78" t="s">
        <v>104</v>
      </c>
      <c r="G38" s="78" t="s">
        <v>104</v>
      </c>
      <c r="H38" s="78" t="s">
        <v>104</v>
      </c>
      <c r="I38" s="89"/>
      <c r="J38" s="89"/>
      <c r="K38" s="122"/>
    </row>
    <row r="39" spans="2:11" ht="16.5" thickTop="1" thickBot="1" x14ac:dyDescent="0.3">
      <c r="B39" s="90"/>
      <c r="C39" s="91" t="s">
        <v>51</v>
      </c>
      <c r="D39" s="123">
        <v>138.19999999999999</v>
      </c>
      <c r="E39" s="89"/>
      <c r="F39" s="89"/>
      <c r="G39" s="78">
        <v>138.19999999999999</v>
      </c>
      <c r="H39" s="89"/>
      <c r="I39" s="89"/>
      <c r="J39" s="89"/>
      <c r="K39" s="122"/>
    </row>
    <row r="40" spans="2:11" ht="16.5" thickTop="1" thickBot="1" x14ac:dyDescent="0.3">
      <c r="B40" s="90"/>
      <c r="C40" s="91" t="s">
        <v>52</v>
      </c>
      <c r="D40" s="78" t="s">
        <v>104</v>
      </c>
      <c r="E40" s="89"/>
      <c r="F40" s="89"/>
      <c r="G40" s="89"/>
      <c r="H40" s="89"/>
      <c r="I40" s="89"/>
      <c r="J40" s="89"/>
      <c r="K40" s="78" t="s">
        <v>104</v>
      </c>
    </row>
    <row r="41" spans="2:11" ht="16.5" thickTop="1" thickBot="1" x14ac:dyDescent="0.3">
      <c r="B41" s="90"/>
      <c r="C41" s="87" t="s">
        <v>10</v>
      </c>
      <c r="D41">
        <f>SUM(D42:D51)</f>
        <v>0</v>
      </c>
      <c r="E41" s="89"/>
      <c r="F41" s="89"/>
      <c r="G41" s="89"/>
      <c r="H41" s="89"/>
      <c r="I41" s="89"/>
      <c r="J41" s="89"/>
      <c r="K41" s="122"/>
    </row>
    <row r="42" spans="2:11" ht="16.5" thickTop="1" thickBot="1" x14ac:dyDescent="0.3">
      <c r="B42" s="90"/>
      <c r="C42" s="91" t="s">
        <v>53</v>
      </c>
      <c r="D42" s="78" t="s">
        <v>104</v>
      </c>
      <c r="E42" s="89"/>
      <c r="F42" s="78" t="s">
        <v>104</v>
      </c>
      <c r="G42" s="78" t="s">
        <v>104</v>
      </c>
      <c r="H42" s="89"/>
      <c r="I42" s="89"/>
      <c r="J42" s="89"/>
      <c r="K42" s="122"/>
    </row>
    <row r="43" spans="2:11" ht="16.5" thickTop="1" thickBot="1" x14ac:dyDescent="0.3">
      <c r="B43" s="90"/>
      <c r="C43" s="91" t="s">
        <v>105</v>
      </c>
      <c r="D43" s="78" t="s">
        <v>104</v>
      </c>
      <c r="E43" s="89"/>
      <c r="F43" s="78" t="s">
        <v>104</v>
      </c>
      <c r="G43" s="78" t="s">
        <v>104</v>
      </c>
      <c r="H43" s="89"/>
      <c r="I43" s="89"/>
      <c r="J43" s="89"/>
      <c r="K43" s="122"/>
    </row>
    <row r="44" spans="2:11" ht="16.5" thickTop="1" thickBot="1" x14ac:dyDescent="0.3">
      <c r="B44" s="90"/>
      <c r="C44" s="91" t="s">
        <v>106</v>
      </c>
      <c r="D44" s="78" t="s">
        <v>104</v>
      </c>
      <c r="E44" s="89"/>
      <c r="F44" s="78" t="s">
        <v>104</v>
      </c>
      <c r="G44" s="89"/>
      <c r="H44" s="89"/>
      <c r="I44" s="78" t="s">
        <v>104</v>
      </c>
      <c r="J44" s="89"/>
      <c r="K44" s="122"/>
    </row>
    <row r="45" spans="2:11" ht="16.5" thickTop="1" thickBot="1" x14ac:dyDescent="0.3">
      <c r="B45" s="90"/>
      <c r="C45" s="93" t="s">
        <v>71</v>
      </c>
      <c r="D45" s="78" t="s">
        <v>104</v>
      </c>
      <c r="E45" s="89"/>
      <c r="F45" s="78" t="s">
        <v>104</v>
      </c>
      <c r="G45" s="78" t="s">
        <v>104</v>
      </c>
      <c r="H45" s="89"/>
      <c r="I45" s="89"/>
      <c r="J45" s="89"/>
      <c r="K45" s="122"/>
    </row>
    <row r="46" spans="2:11" ht="16.5" thickTop="1" thickBot="1" x14ac:dyDescent="0.3">
      <c r="B46" s="90"/>
      <c r="C46" s="93" t="s">
        <v>107</v>
      </c>
      <c r="D46" s="78" t="s">
        <v>104</v>
      </c>
      <c r="E46" s="89"/>
      <c r="F46" s="78" t="s">
        <v>104</v>
      </c>
      <c r="G46" s="78" t="s">
        <v>104</v>
      </c>
      <c r="H46" s="89"/>
      <c r="I46" s="89"/>
      <c r="J46" s="89"/>
      <c r="K46" s="122"/>
    </row>
    <row r="47" spans="2:11" ht="16.5" thickTop="1" thickBot="1" x14ac:dyDescent="0.3">
      <c r="B47" s="90"/>
      <c r="C47" s="93" t="s">
        <v>108</v>
      </c>
      <c r="D47" s="78" t="s">
        <v>104</v>
      </c>
      <c r="E47" s="89"/>
      <c r="F47" s="78" t="s">
        <v>104</v>
      </c>
      <c r="G47" s="78" t="s">
        <v>104</v>
      </c>
      <c r="H47" s="89"/>
      <c r="I47" s="89"/>
      <c r="J47" s="89"/>
      <c r="K47" s="122"/>
    </row>
    <row r="48" spans="2:11" ht="16.5" thickTop="1" thickBot="1" x14ac:dyDescent="0.3">
      <c r="B48" s="90"/>
      <c r="C48" s="91" t="s">
        <v>109</v>
      </c>
      <c r="D48" s="78" t="s">
        <v>104</v>
      </c>
      <c r="E48" s="89"/>
      <c r="F48" s="89"/>
      <c r="G48" s="89"/>
      <c r="H48" s="89"/>
      <c r="I48" s="78" t="s">
        <v>104</v>
      </c>
      <c r="J48" s="78" t="s">
        <v>104</v>
      </c>
      <c r="K48" s="78" t="s">
        <v>104</v>
      </c>
    </row>
    <row r="49" spans="2:11" ht="16.5" thickTop="1" thickBot="1" x14ac:dyDescent="0.3">
      <c r="B49" s="90"/>
      <c r="C49" s="91" t="s">
        <v>110</v>
      </c>
      <c r="D49" s="78" t="s">
        <v>104</v>
      </c>
      <c r="E49" s="89"/>
      <c r="F49" s="78" t="s">
        <v>104</v>
      </c>
      <c r="G49" s="78" t="s">
        <v>104</v>
      </c>
      <c r="H49" s="89"/>
      <c r="I49" s="89"/>
      <c r="J49" s="89"/>
      <c r="K49" s="122"/>
    </row>
    <row r="50" spans="2:11" ht="16.5" thickTop="1" thickBot="1" x14ac:dyDescent="0.3">
      <c r="B50" s="90"/>
      <c r="C50" s="87" t="s">
        <v>54</v>
      </c>
      <c r="D50" s="92"/>
      <c r="E50" s="89"/>
      <c r="F50" s="89"/>
      <c r="G50" s="89"/>
      <c r="H50" s="89"/>
      <c r="I50" s="89"/>
      <c r="J50" s="89"/>
      <c r="K50" s="122"/>
    </row>
    <row r="51" spans="2:11" ht="16.5" thickTop="1" thickBot="1" x14ac:dyDescent="0.3">
      <c r="B51" s="90"/>
      <c r="C51" s="91" t="s">
        <v>55</v>
      </c>
      <c r="D51" s="78" t="s">
        <v>104</v>
      </c>
      <c r="E51" s="89"/>
      <c r="F51" s="89"/>
      <c r="G51" s="89"/>
      <c r="H51" s="89"/>
      <c r="I51" s="89"/>
      <c r="J51" s="78" t="s">
        <v>104</v>
      </c>
      <c r="K51" s="122"/>
    </row>
    <row r="52" spans="2:11" ht="16.5" thickTop="1" thickBot="1" x14ac:dyDescent="0.3">
      <c r="B52" s="94" t="s">
        <v>56</v>
      </c>
      <c r="C52" s="95" t="s">
        <v>57</v>
      </c>
      <c r="D52">
        <f>SUM(D53:D65)</f>
        <v>5321941</v>
      </c>
      <c r="E52" s="89"/>
      <c r="F52" s="89"/>
      <c r="G52" s="89"/>
      <c r="H52" s="89"/>
      <c r="I52" s="89"/>
      <c r="J52" s="89"/>
      <c r="K52" s="122"/>
    </row>
    <row r="53" spans="2:11" ht="16.5" thickTop="1" thickBot="1" x14ac:dyDescent="0.3">
      <c r="B53" s="96"/>
      <c r="C53" s="97" t="s">
        <v>48</v>
      </c>
      <c r="D53" s="123">
        <v>4375605</v>
      </c>
      <c r="E53" s="89"/>
      <c r="F53" s="78">
        <v>4259377</v>
      </c>
      <c r="G53" s="78">
        <v>109789</v>
      </c>
      <c r="H53" s="78">
        <v>6439</v>
      </c>
      <c r="I53" s="89"/>
      <c r="J53" s="89"/>
      <c r="K53" s="122"/>
    </row>
    <row r="54" spans="2:11" ht="16.5" thickTop="1" thickBot="1" x14ac:dyDescent="0.3">
      <c r="B54" s="96"/>
      <c r="C54" s="97" t="s">
        <v>58</v>
      </c>
      <c r="D54" s="123">
        <v>831469</v>
      </c>
      <c r="E54" s="89"/>
      <c r="F54" s="78">
        <v>830724</v>
      </c>
      <c r="G54" s="78">
        <v>696</v>
      </c>
      <c r="H54" s="78">
        <v>49</v>
      </c>
      <c r="I54" s="89"/>
      <c r="J54" s="89"/>
      <c r="K54" s="122"/>
    </row>
    <row r="55" spans="2:11" ht="16.5" thickTop="1" thickBot="1" x14ac:dyDescent="0.3">
      <c r="B55" s="96"/>
      <c r="C55" s="97" t="s">
        <v>59</v>
      </c>
      <c r="D55" s="78" t="s">
        <v>104</v>
      </c>
      <c r="E55" s="89"/>
      <c r="F55" s="89"/>
      <c r="G55" s="78" t="s">
        <v>104</v>
      </c>
      <c r="H55" s="78" t="s">
        <v>104</v>
      </c>
      <c r="I55" s="89"/>
      <c r="J55" s="89"/>
      <c r="K55" s="122"/>
    </row>
    <row r="56" spans="2:11" ht="16.5" thickTop="1" thickBot="1" x14ac:dyDescent="0.3">
      <c r="B56" s="96"/>
      <c r="C56" s="97" t="s">
        <v>60</v>
      </c>
      <c r="D56" s="78" t="s">
        <v>104</v>
      </c>
      <c r="E56" s="89"/>
      <c r="F56" s="89"/>
      <c r="G56" s="78" t="s">
        <v>104</v>
      </c>
      <c r="H56" s="78" t="s">
        <v>104</v>
      </c>
      <c r="I56" s="89"/>
      <c r="J56" s="89"/>
      <c r="K56" s="122"/>
    </row>
    <row r="57" spans="2:11" ht="16.5" thickTop="1" thickBot="1" x14ac:dyDescent="0.3">
      <c r="B57" s="96"/>
      <c r="C57" s="95" t="s">
        <v>111</v>
      </c>
      <c r="D57" s="92"/>
      <c r="E57" s="89"/>
      <c r="F57" s="89"/>
      <c r="G57" s="89"/>
      <c r="H57" s="89"/>
      <c r="I57" s="89"/>
      <c r="J57" s="89"/>
      <c r="K57" s="122"/>
    </row>
    <row r="58" spans="2:11" ht="16.5" thickTop="1" thickBot="1" x14ac:dyDescent="0.3">
      <c r="B58" s="96"/>
      <c r="C58" s="97" t="s">
        <v>58</v>
      </c>
      <c r="D58" s="123">
        <v>9482</v>
      </c>
      <c r="E58" s="89"/>
      <c r="F58" s="123" t="s">
        <v>104</v>
      </c>
      <c r="G58" s="123" t="s">
        <v>104</v>
      </c>
      <c r="H58" s="123" t="s">
        <v>104</v>
      </c>
      <c r="I58" s="89"/>
      <c r="J58" s="89"/>
      <c r="K58" s="122"/>
    </row>
    <row r="59" spans="2:11" ht="16.5" thickTop="1" thickBot="1" x14ac:dyDescent="0.3">
      <c r="B59" s="96"/>
      <c r="C59" s="97" t="s">
        <v>112</v>
      </c>
      <c r="D59" s="78">
        <v>105385</v>
      </c>
      <c r="E59" s="89"/>
      <c r="F59" s="123" t="s">
        <v>104</v>
      </c>
      <c r="G59" s="123" t="s">
        <v>104</v>
      </c>
      <c r="H59" s="123" t="s">
        <v>104</v>
      </c>
      <c r="I59" s="89"/>
      <c r="J59" s="89"/>
      <c r="K59" s="122"/>
    </row>
    <row r="60" spans="2:11" ht="16.5" thickTop="1" thickBot="1" x14ac:dyDescent="0.3">
      <c r="B60" s="96"/>
      <c r="C60" s="95" t="s">
        <v>113</v>
      </c>
      <c r="D60" s="92"/>
      <c r="E60" s="89"/>
      <c r="F60" s="88"/>
      <c r="G60" s="88"/>
      <c r="H60" s="88"/>
      <c r="I60" s="88"/>
      <c r="J60" s="89"/>
      <c r="K60" s="122"/>
    </row>
    <row r="61" spans="2:11" ht="16.5" thickTop="1" thickBot="1" x14ac:dyDescent="0.3">
      <c r="B61" s="96"/>
      <c r="C61" s="97" t="s">
        <v>75</v>
      </c>
      <c r="D61" s="123" t="s">
        <v>104</v>
      </c>
      <c r="E61" s="89"/>
      <c r="F61" s="123" t="s">
        <v>104</v>
      </c>
      <c r="G61" s="123" t="s">
        <v>104</v>
      </c>
      <c r="H61" s="123" t="s">
        <v>104</v>
      </c>
      <c r="I61" s="89"/>
      <c r="J61" s="88"/>
      <c r="K61" s="122"/>
    </row>
    <row r="62" spans="2:11" ht="16.5" thickTop="1" thickBot="1" x14ac:dyDescent="0.3">
      <c r="B62" s="96"/>
      <c r="C62" s="97" t="s">
        <v>114</v>
      </c>
      <c r="D62" s="123" t="s">
        <v>104</v>
      </c>
      <c r="E62" s="89"/>
      <c r="F62" s="123" t="s">
        <v>104</v>
      </c>
      <c r="G62" s="123" t="s">
        <v>104</v>
      </c>
      <c r="H62" s="123" t="s">
        <v>104</v>
      </c>
      <c r="I62" s="89"/>
      <c r="J62" s="88"/>
      <c r="K62" s="122"/>
    </row>
    <row r="63" spans="2:11" ht="16.5" thickTop="1" thickBot="1" x14ac:dyDescent="0.3">
      <c r="B63" s="96"/>
      <c r="C63" s="97" t="s">
        <v>115</v>
      </c>
      <c r="D63" s="123" t="s">
        <v>104</v>
      </c>
      <c r="E63" s="89"/>
      <c r="F63" s="123" t="s">
        <v>104</v>
      </c>
      <c r="G63" s="123" t="s">
        <v>104</v>
      </c>
      <c r="H63" s="123" t="s">
        <v>104</v>
      </c>
      <c r="I63" s="89"/>
      <c r="J63" s="88"/>
      <c r="K63" s="122"/>
    </row>
    <row r="64" spans="2:11" ht="16.5" thickTop="1" thickBot="1" x14ac:dyDescent="0.3">
      <c r="B64" s="96"/>
      <c r="C64" s="95" t="s">
        <v>116</v>
      </c>
      <c r="D64" s="92"/>
      <c r="E64" s="89"/>
      <c r="F64" s="89"/>
      <c r="G64" s="89"/>
      <c r="H64" s="89"/>
      <c r="I64" s="89"/>
      <c r="J64" s="88"/>
      <c r="K64" s="122"/>
    </row>
    <row r="65" spans="2:11" ht="16.5" thickTop="1" thickBot="1" x14ac:dyDescent="0.3">
      <c r="B65" s="96"/>
      <c r="C65" s="97" t="s">
        <v>117</v>
      </c>
      <c r="D65" s="123" t="s">
        <v>104</v>
      </c>
      <c r="E65" s="89"/>
      <c r="F65" s="123" t="s">
        <v>104</v>
      </c>
      <c r="G65" s="123" t="s">
        <v>104</v>
      </c>
      <c r="H65" s="123" t="s">
        <v>104</v>
      </c>
      <c r="I65" s="89"/>
      <c r="J65" s="88"/>
      <c r="K65" s="122"/>
    </row>
    <row r="66" spans="2:11" ht="16.5" thickTop="1" thickBot="1" x14ac:dyDescent="0.3">
      <c r="B66" s="86" t="s">
        <v>61</v>
      </c>
      <c r="C66" s="87" t="s">
        <v>62</v>
      </c>
      <c r="D66">
        <f>SUM(D67:D70)</f>
        <v>667694</v>
      </c>
      <c r="E66" s="89"/>
      <c r="F66" s="89"/>
      <c r="G66" s="89"/>
      <c r="H66" s="89"/>
      <c r="I66" s="89"/>
      <c r="J66" s="88"/>
      <c r="K66" s="122"/>
    </row>
    <row r="67" spans="2:11" ht="16.5" thickTop="1" thickBot="1" x14ac:dyDescent="0.3">
      <c r="B67" s="90"/>
      <c r="C67" s="91" t="s">
        <v>72</v>
      </c>
      <c r="D67" s="78">
        <v>429329</v>
      </c>
      <c r="E67" s="89"/>
      <c r="F67" s="89"/>
      <c r="G67" s="78">
        <v>429329</v>
      </c>
      <c r="H67" s="88"/>
      <c r="I67" s="88"/>
      <c r="J67" s="88"/>
      <c r="K67" s="122"/>
    </row>
    <row r="68" spans="2:11" ht="16.5" thickTop="1" thickBot="1" x14ac:dyDescent="0.3">
      <c r="B68" s="90"/>
      <c r="C68" s="91" t="s">
        <v>63</v>
      </c>
      <c r="D68" s="123">
        <v>224472</v>
      </c>
      <c r="E68" s="89"/>
      <c r="F68" s="123" t="s">
        <v>104</v>
      </c>
      <c r="G68" s="123" t="s">
        <v>104</v>
      </c>
      <c r="H68" s="123" t="s">
        <v>104</v>
      </c>
      <c r="I68" s="89"/>
      <c r="J68" s="88"/>
      <c r="K68" s="122"/>
    </row>
    <row r="69" spans="2:11" ht="16.5" thickTop="1" thickBot="1" x14ac:dyDescent="0.3">
      <c r="B69" s="90"/>
      <c r="C69" s="87" t="s">
        <v>64</v>
      </c>
      <c r="D69" s="92"/>
      <c r="E69" s="89"/>
      <c r="F69" s="89"/>
      <c r="G69" s="89"/>
      <c r="H69" s="89"/>
      <c r="I69" s="89"/>
      <c r="J69" s="88"/>
      <c r="K69" s="127"/>
    </row>
    <row r="70" spans="2:11" ht="16.5" thickTop="1" thickBot="1" x14ac:dyDescent="0.3">
      <c r="B70" s="90"/>
      <c r="C70" s="91" t="s">
        <v>65</v>
      </c>
      <c r="D70" s="123">
        <v>13893</v>
      </c>
      <c r="E70" s="89"/>
      <c r="F70" s="89"/>
      <c r="G70" s="78">
        <v>518</v>
      </c>
      <c r="H70" s="89"/>
      <c r="I70" s="89"/>
      <c r="J70" s="88"/>
      <c r="K70" s="122"/>
    </row>
    <row r="71" spans="2:11" ht="16.5" thickTop="1" thickBot="1" x14ac:dyDescent="0.3">
      <c r="B71" s="94" t="s">
        <v>11</v>
      </c>
      <c r="C71" s="98" t="s">
        <v>66</v>
      </c>
      <c r="D71">
        <f>SUM(D72:D76)</f>
        <v>0</v>
      </c>
      <c r="E71" s="89"/>
      <c r="F71" s="89"/>
      <c r="G71" s="89"/>
      <c r="H71" s="89"/>
      <c r="I71" s="89"/>
      <c r="J71" s="89"/>
      <c r="K71" s="122"/>
    </row>
    <row r="72" spans="2:11" ht="16.5" thickTop="1" thickBot="1" x14ac:dyDescent="0.3">
      <c r="B72" s="96"/>
      <c r="C72" s="99" t="s">
        <v>118</v>
      </c>
      <c r="D72" s="123" t="s">
        <v>104</v>
      </c>
      <c r="E72" s="89"/>
      <c r="F72" s="89"/>
      <c r="G72" s="123" t="s">
        <v>104</v>
      </c>
      <c r="H72" s="89"/>
      <c r="I72" s="89"/>
      <c r="J72" s="88"/>
      <c r="K72" s="122"/>
    </row>
    <row r="73" spans="2:11" ht="16.5" thickTop="1" thickBot="1" x14ac:dyDescent="0.3">
      <c r="B73" s="96"/>
      <c r="C73" s="99" t="s">
        <v>119</v>
      </c>
      <c r="D73" s="123" t="s">
        <v>104</v>
      </c>
      <c r="E73" s="89"/>
      <c r="F73" s="89"/>
      <c r="G73" s="123" t="s">
        <v>104</v>
      </c>
      <c r="H73" s="123" t="s">
        <v>104</v>
      </c>
      <c r="I73" s="89"/>
      <c r="J73" s="88"/>
      <c r="K73" s="122"/>
    </row>
    <row r="74" spans="2:11" ht="16.5" thickTop="1" thickBot="1" x14ac:dyDescent="0.3">
      <c r="B74" s="96"/>
      <c r="C74" s="98" t="s">
        <v>67</v>
      </c>
      <c r="D74" s="92"/>
      <c r="E74" s="89"/>
      <c r="F74" s="89"/>
      <c r="G74" s="89"/>
      <c r="H74" s="89"/>
      <c r="I74" s="89"/>
      <c r="J74" s="89"/>
      <c r="K74" s="122"/>
    </row>
    <row r="75" spans="2:11" ht="16.5" thickTop="1" thickBot="1" x14ac:dyDescent="0.3">
      <c r="B75" s="96"/>
      <c r="C75" s="99" t="s">
        <v>120</v>
      </c>
      <c r="D75" s="123" t="s">
        <v>104</v>
      </c>
      <c r="E75" s="89"/>
      <c r="F75" s="89"/>
      <c r="G75" s="89"/>
      <c r="H75" s="123" t="s">
        <v>104</v>
      </c>
      <c r="I75" s="89"/>
      <c r="J75" s="88"/>
      <c r="K75" s="122"/>
    </row>
    <row r="76" spans="2:11" ht="16.5" thickTop="1" thickBot="1" x14ac:dyDescent="0.3">
      <c r="B76" s="128"/>
      <c r="C76" s="129" t="s">
        <v>121</v>
      </c>
      <c r="D76" s="123" t="s">
        <v>104</v>
      </c>
      <c r="E76" s="130"/>
      <c r="F76" s="123" t="s">
        <v>104</v>
      </c>
      <c r="G76" s="123" t="s">
        <v>104</v>
      </c>
      <c r="H76" s="123" t="s">
        <v>104</v>
      </c>
      <c r="I76" s="130"/>
      <c r="J76" s="130"/>
      <c r="K76" s="131"/>
    </row>
    <row r="77" spans="2:11" ht="15.75" thickBot="1" x14ac:dyDescent="0.3"/>
    <row r="78" spans="2:11" ht="15.75" thickBot="1" x14ac:dyDescent="0.3">
      <c r="B78" s="100" t="s">
        <v>68</v>
      </c>
      <c r="C78" s="101"/>
      <c r="D78" s="132">
        <f>SUM(D16,D17,D19,D30,D31,D33,D34,D38,D39,D53,D54,D58,D59,D67,D68,D70,)</f>
        <v>17101503.385709725</v>
      </c>
      <c r="E78" s="89"/>
      <c r="F78" s="133">
        <f>SUM(F16,F17,F22,F23,F53,F54,)</f>
        <v>13561788.126314256</v>
      </c>
      <c r="G78" s="136">
        <f>SUM(G16,G17,G22,G23,G39,G53,G54,G67,G70,)</f>
        <v>553448.30087159411</v>
      </c>
      <c r="H78" s="136">
        <f>SUM(H16,H17,H22,H23,H53,H54,)</f>
        <v>23134.958523872738</v>
      </c>
      <c r="I78" s="133"/>
      <c r="J78" s="133"/>
      <c r="K78" s="134"/>
    </row>
    <row r="79" spans="2:11" x14ac:dyDescent="0.25">
      <c r="J79" s="135"/>
      <c r="K79" s="135"/>
    </row>
  </sheetData>
  <mergeCells count="1">
    <mergeCell ref="B13:K1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79"/>
  <sheetViews>
    <sheetView topLeftCell="C1" workbookViewId="0">
      <selection activeCell="D72" sqref="D72"/>
    </sheetView>
  </sheetViews>
  <sheetFormatPr defaultRowHeight="15" x14ac:dyDescent="0.25"/>
  <cols>
    <col min="2" max="2" width="22.5703125" customWidth="1"/>
    <col min="3" max="3" width="39.42578125" customWidth="1"/>
    <col min="4" max="4" width="14" bestFit="1" customWidth="1"/>
    <col min="5" max="5" width="1.5703125" customWidth="1"/>
    <col min="6" max="8" width="13.42578125" bestFit="1" customWidth="1"/>
    <col min="9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7" t="s">
        <v>35</v>
      </c>
      <c r="C6" s="78" t="s">
        <v>128</v>
      </c>
    </row>
    <row r="8" spans="2:11" ht="15.75" thickBot="1" x14ac:dyDescent="0.3">
      <c r="B8" s="79" t="s">
        <v>36</v>
      </c>
    </row>
    <row r="9" spans="2:11" ht="16.5" thickTop="1" thickBot="1" x14ac:dyDescent="0.3">
      <c r="B9" s="78"/>
      <c r="C9" t="s">
        <v>37</v>
      </c>
    </row>
    <row r="10" spans="2:11" ht="15.75" thickTop="1" x14ac:dyDescent="0.25">
      <c r="B10" s="80"/>
      <c r="C10" t="s">
        <v>38</v>
      </c>
    </row>
    <row r="11" spans="2:11" x14ac:dyDescent="0.25">
      <c r="B11" s="81"/>
    </row>
    <row r="12" spans="2:11" ht="15.75" thickBot="1" x14ac:dyDescent="0.3">
      <c r="B12" s="81"/>
    </row>
    <row r="13" spans="2:11" ht="15.75" thickBot="1" x14ac:dyDescent="0.3">
      <c r="B13" s="167" t="s">
        <v>73</v>
      </c>
      <c r="C13" s="168"/>
      <c r="D13" s="168"/>
      <c r="E13" s="168"/>
      <c r="F13" s="168"/>
      <c r="G13" s="168"/>
      <c r="H13" s="168"/>
      <c r="I13" s="168"/>
      <c r="J13" s="168"/>
      <c r="K13" s="169"/>
    </row>
    <row r="14" spans="2:11" x14ac:dyDescent="0.25">
      <c r="B14" s="82"/>
      <c r="C14" s="83"/>
      <c r="D14" s="84" t="s">
        <v>97</v>
      </c>
      <c r="E14" s="119"/>
      <c r="F14" s="85" t="s">
        <v>98</v>
      </c>
      <c r="G14" s="85" t="s">
        <v>99</v>
      </c>
      <c r="H14" s="85" t="s">
        <v>100</v>
      </c>
      <c r="I14" s="85" t="s">
        <v>101</v>
      </c>
      <c r="J14" s="85" t="s">
        <v>102</v>
      </c>
      <c r="K14" s="120" t="s">
        <v>103</v>
      </c>
    </row>
    <row r="15" spans="2:11" ht="15.75" thickBot="1" x14ac:dyDescent="0.3">
      <c r="B15" s="86" t="s">
        <v>39</v>
      </c>
      <c r="C15" s="87" t="s">
        <v>40</v>
      </c>
      <c r="D15">
        <f>SUM(D16:D20)</f>
        <v>1194725</v>
      </c>
      <c r="E15" s="121"/>
      <c r="F15" s="88"/>
      <c r="G15" s="88"/>
      <c r="H15" s="88"/>
      <c r="I15" s="88"/>
      <c r="J15" s="89"/>
      <c r="K15" s="122"/>
    </row>
    <row r="16" spans="2:11" ht="16.5" thickTop="1" thickBot="1" x14ac:dyDescent="0.3">
      <c r="B16" s="90"/>
      <c r="C16" s="91" t="s">
        <v>41</v>
      </c>
      <c r="D16" s="123">
        <v>531349</v>
      </c>
      <c r="E16" s="89"/>
      <c r="F16" s="78">
        <v>529046</v>
      </c>
      <c r="G16" s="78">
        <v>798</v>
      </c>
      <c r="H16" s="78">
        <v>1505</v>
      </c>
      <c r="I16" s="89"/>
      <c r="J16" s="89"/>
      <c r="K16" s="122"/>
    </row>
    <row r="17" spans="2:14" ht="16.5" thickTop="1" thickBot="1" x14ac:dyDescent="0.3">
      <c r="B17" s="90"/>
      <c r="C17" s="91" t="s">
        <v>42</v>
      </c>
      <c r="D17" s="123">
        <v>425992</v>
      </c>
      <c r="E17" s="89">
        <v>207068</v>
      </c>
      <c r="F17" s="78">
        <v>425127</v>
      </c>
      <c r="G17" s="78">
        <v>668</v>
      </c>
      <c r="H17" s="78">
        <v>197</v>
      </c>
      <c r="I17" s="89"/>
      <c r="J17" s="89"/>
      <c r="K17" s="122"/>
    </row>
    <row r="18" spans="2:14" ht="16.5" thickTop="1" thickBot="1" x14ac:dyDescent="0.3">
      <c r="B18" s="90"/>
      <c r="C18" s="91" t="s">
        <v>43</v>
      </c>
      <c r="D18" s="123" t="s">
        <v>104</v>
      </c>
      <c r="E18" s="89"/>
      <c r="F18" s="123" t="s">
        <v>104</v>
      </c>
      <c r="G18" s="123" t="s">
        <v>104</v>
      </c>
      <c r="H18" s="123" t="s">
        <v>104</v>
      </c>
      <c r="I18" s="89"/>
      <c r="J18" s="89"/>
      <c r="K18" s="122"/>
    </row>
    <row r="19" spans="2:14" ht="16.5" thickTop="1" thickBot="1" x14ac:dyDescent="0.3">
      <c r="B19" s="90"/>
      <c r="C19" s="91" t="s">
        <v>69</v>
      </c>
      <c r="D19" s="123">
        <v>237384</v>
      </c>
      <c r="E19" s="89"/>
      <c r="F19" s="123" t="s">
        <v>104</v>
      </c>
      <c r="G19" s="123" t="s">
        <v>104</v>
      </c>
      <c r="H19" s="123" t="s">
        <v>104</v>
      </c>
      <c r="I19" s="89"/>
      <c r="J19" s="89"/>
      <c r="K19" s="122"/>
    </row>
    <row r="20" spans="2:14" ht="16.5" thickTop="1" thickBot="1" x14ac:dyDescent="0.3">
      <c r="B20" s="90"/>
      <c r="C20" s="91" t="s">
        <v>44</v>
      </c>
      <c r="D20" s="123" t="s">
        <v>104</v>
      </c>
      <c r="E20" s="89"/>
      <c r="F20" s="123" t="s">
        <v>104</v>
      </c>
      <c r="G20" s="123" t="s">
        <v>104</v>
      </c>
      <c r="H20" s="123" t="s">
        <v>104</v>
      </c>
      <c r="I20" s="89"/>
      <c r="J20" s="89"/>
      <c r="K20" s="122"/>
    </row>
    <row r="21" spans="2:14" ht="16.5" thickTop="1" thickBot="1" x14ac:dyDescent="0.3">
      <c r="B21" s="90"/>
      <c r="C21" s="87" t="s">
        <v>46</v>
      </c>
      <c r="D21">
        <f>SUM(D22:D28)</f>
        <v>1074790</v>
      </c>
      <c r="E21" s="89"/>
      <c r="F21" s="88"/>
      <c r="G21" s="88"/>
      <c r="H21" s="88"/>
      <c r="I21" s="89"/>
      <c r="J21" s="89"/>
      <c r="K21" s="122"/>
    </row>
    <row r="22" spans="2:14" ht="16.5" thickTop="1" thickBot="1" x14ac:dyDescent="0.3">
      <c r="B22" s="90"/>
      <c r="C22" s="91" t="s">
        <v>41</v>
      </c>
      <c r="D22" s="123">
        <v>683694</v>
      </c>
      <c r="E22" s="89"/>
      <c r="F22" s="78">
        <v>680730</v>
      </c>
      <c r="G22" s="78">
        <v>1027</v>
      </c>
      <c r="H22" s="78">
        <v>1937</v>
      </c>
      <c r="I22" s="89"/>
      <c r="J22" s="89"/>
      <c r="K22" s="122"/>
    </row>
    <row r="23" spans="2:14" ht="16.5" thickTop="1" thickBot="1" x14ac:dyDescent="0.3">
      <c r="B23" s="90"/>
      <c r="C23" s="91" t="s">
        <v>42</v>
      </c>
      <c r="D23" s="123">
        <v>238983</v>
      </c>
      <c r="E23" s="89"/>
      <c r="F23" s="124">
        <v>238498</v>
      </c>
      <c r="G23" s="124">
        <v>375</v>
      </c>
      <c r="H23" s="124">
        <v>111</v>
      </c>
      <c r="I23" s="89"/>
      <c r="J23" s="89"/>
      <c r="K23" s="122"/>
    </row>
    <row r="24" spans="2:14" ht="16.5" thickTop="1" thickBot="1" x14ac:dyDescent="0.3">
      <c r="B24" s="90"/>
      <c r="C24" s="91" t="s">
        <v>43</v>
      </c>
      <c r="D24" s="123" t="s">
        <v>104</v>
      </c>
      <c r="E24" s="89"/>
      <c r="F24" s="123" t="s">
        <v>104</v>
      </c>
      <c r="G24" s="123" t="s">
        <v>104</v>
      </c>
      <c r="H24" s="123" t="s">
        <v>104</v>
      </c>
      <c r="I24" s="89"/>
      <c r="J24" s="89"/>
      <c r="K24" s="122"/>
    </row>
    <row r="25" spans="2:14" ht="16.5" thickTop="1" thickBot="1" x14ac:dyDescent="0.3">
      <c r="B25" s="90"/>
      <c r="C25" s="91" t="s">
        <v>69</v>
      </c>
      <c r="D25" s="123">
        <v>34441</v>
      </c>
      <c r="E25" s="89"/>
      <c r="F25" s="123" t="s">
        <v>104</v>
      </c>
      <c r="G25" s="123" t="s">
        <v>104</v>
      </c>
      <c r="H25" s="123" t="s">
        <v>104</v>
      </c>
      <c r="I25" s="89"/>
      <c r="J25" s="89"/>
      <c r="K25" s="122"/>
      <c r="N25" s="81"/>
    </row>
    <row r="26" spans="2:14" ht="16.5" thickTop="1" thickBot="1" x14ac:dyDescent="0.3">
      <c r="B26" s="90"/>
      <c r="C26" s="91" t="s">
        <v>70</v>
      </c>
      <c r="D26" s="123">
        <v>117672</v>
      </c>
      <c r="E26" s="89"/>
      <c r="F26" s="123" t="s">
        <v>104</v>
      </c>
      <c r="G26" s="123" t="s">
        <v>104</v>
      </c>
      <c r="H26" s="123" t="s">
        <v>104</v>
      </c>
      <c r="I26" s="89"/>
      <c r="J26" s="89"/>
      <c r="K26" s="122"/>
      <c r="N26" s="81"/>
    </row>
    <row r="27" spans="2:14" ht="16.5" thickTop="1" thickBot="1" x14ac:dyDescent="0.3">
      <c r="B27" s="90"/>
      <c r="C27" s="91" t="s">
        <v>45</v>
      </c>
      <c r="D27" s="123" t="s">
        <v>104</v>
      </c>
      <c r="E27" s="89"/>
      <c r="F27" s="123" t="s">
        <v>104</v>
      </c>
      <c r="G27" s="123" t="s">
        <v>104</v>
      </c>
      <c r="H27" s="123" t="s">
        <v>104</v>
      </c>
      <c r="I27" s="89"/>
      <c r="J27" s="89"/>
      <c r="K27" s="122"/>
      <c r="N27" s="81"/>
    </row>
    <row r="28" spans="2:14" ht="16.5" thickTop="1" thickBot="1" x14ac:dyDescent="0.3">
      <c r="B28" s="90"/>
      <c r="C28" s="91" t="s">
        <v>44</v>
      </c>
      <c r="D28" s="123" t="s">
        <v>104</v>
      </c>
      <c r="E28" s="89"/>
      <c r="F28" s="123" t="s">
        <v>104</v>
      </c>
      <c r="G28" s="123" t="s">
        <v>104</v>
      </c>
      <c r="H28" s="123" t="s">
        <v>104</v>
      </c>
      <c r="I28" s="89"/>
      <c r="J28" s="89"/>
      <c r="K28" s="122"/>
      <c r="N28" s="81"/>
    </row>
    <row r="29" spans="2:14" ht="16.5" thickTop="1" thickBot="1" x14ac:dyDescent="0.3">
      <c r="B29" s="90"/>
      <c r="C29" s="87" t="s">
        <v>47</v>
      </c>
      <c r="D29">
        <f>SUM(D30:D36)</f>
        <v>1074790</v>
      </c>
      <c r="E29" s="89"/>
      <c r="F29" s="88"/>
      <c r="G29" s="88"/>
      <c r="H29" s="88"/>
      <c r="I29" s="88"/>
      <c r="J29" s="89"/>
      <c r="K29" s="122"/>
      <c r="N29" s="81"/>
    </row>
    <row r="30" spans="2:14" ht="16.5" thickTop="1" thickBot="1" x14ac:dyDescent="0.3">
      <c r="B30" s="90"/>
      <c r="C30" s="91" t="s">
        <v>41</v>
      </c>
      <c r="D30" s="123">
        <v>683694</v>
      </c>
      <c r="E30" s="89">
        <v>738431</v>
      </c>
      <c r="F30" s="78">
        <v>680730</v>
      </c>
      <c r="G30" s="78">
        <v>1027</v>
      </c>
      <c r="H30" s="78">
        <v>1937</v>
      </c>
      <c r="I30" s="89"/>
      <c r="J30" s="89"/>
      <c r="K30" s="122"/>
      <c r="N30" s="81"/>
    </row>
    <row r="31" spans="2:14" ht="16.5" thickTop="1" thickBot="1" x14ac:dyDescent="0.3">
      <c r="B31" s="90"/>
      <c r="C31" s="91" t="s">
        <v>42</v>
      </c>
      <c r="D31" s="123">
        <v>238983</v>
      </c>
      <c r="E31" s="89"/>
      <c r="F31" s="124">
        <v>238498</v>
      </c>
      <c r="G31" s="124">
        <v>375</v>
      </c>
      <c r="H31" s="124">
        <v>111</v>
      </c>
      <c r="I31" s="89"/>
      <c r="J31" s="89"/>
      <c r="K31" s="122"/>
    </row>
    <row r="32" spans="2:14" ht="16.5" thickTop="1" thickBot="1" x14ac:dyDescent="0.3">
      <c r="B32" s="90"/>
      <c r="C32" s="91" t="s">
        <v>43</v>
      </c>
      <c r="D32" s="123" t="s">
        <v>104</v>
      </c>
      <c r="E32" s="89"/>
      <c r="F32" s="123" t="s">
        <v>104</v>
      </c>
      <c r="G32" s="123" t="s">
        <v>104</v>
      </c>
      <c r="H32" s="123" t="s">
        <v>104</v>
      </c>
      <c r="I32" s="89"/>
      <c r="J32" s="89"/>
      <c r="K32" s="122"/>
    </row>
    <row r="33" spans="2:11" ht="16.5" thickTop="1" thickBot="1" x14ac:dyDescent="0.3">
      <c r="B33" s="90"/>
      <c r="C33" s="91" t="s">
        <v>69</v>
      </c>
      <c r="D33" s="123">
        <v>34441</v>
      </c>
      <c r="E33" s="89"/>
      <c r="F33" s="123" t="s">
        <v>104</v>
      </c>
      <c r="G33" s="123" t="s">
        <v>104</v>
      </c>
      <c r="H33" s="123" t="s">
        <v>104</v>
      </c>
      <c r="I33" s="89"/>
      <c r="J33" s="89"/>
      <c r="K33" s="122"/>
    </row>
    <row r="34" spans="2:11" ht="16.5" thickTop="1" thickBot="1" x14ac:dyDescent="0.3">
      <c r="B34" s="90"/>
      <c r="C34" s="91" t="s">
        <v>70</v>
      </c>
      <c r="D34" s="123">
        <v>117672</v>
      </c>
      <c r="E34" s="89"/>
      <c r="F34" s="123" t="s">
        <v>104</v>
      </c>
      <c r="G34" s="123" t="s">
        <v>104</v>
      </c>
      <c r="H34" s="123" t="s">
        <v>104</v>
      </c>
      <c r="I34" s="89"/>
      <c r="J34" s="89"/>
      <c r="K34" s="122"/>
    </row>
    <row r="35" spans="2:11" ht="16.5" thickTop="1" thickBot="1" x14ac:dyDescent="0.3">
      <c r="B35" s="90"/>
      <c r="C35" s="91" t="s">
        <v>45</v>
      </c>
      <c r="D35" s="123" t="s">
        <v>104</v>
      </c>
      <c r="E35" s="89"/>
      <c r="F35" s="123" t="s">
        <v>104</v>
      </c>
      <c r="G35" s="123" t="s">
        <v>104</v>
      </c>
      <c r="H35" s="123" t="s">
        <v>104</v>
      </c>
      <c r="I35" s="89"/>
      <c r="J35" s="89"/>
      <c r="K35" s="122"/>
    </row>
    <row r="36" spans="2:11" ht="16.5" thickTop="1" thickBot="1" x14ac:dyDescent="0.3">
      <c r="B36" s="90"/>
      <c r="C36" s="91" t="s">
        <v>44</v>
      </c>
      <c r="D36" s="123" t="s">
        <v>104</v>
      </c>
      <c r="E36" s="89"/>
      <c r="F36" s="89"/>
      <c r="G36" s="123" t="s">
        <v>104</v>
      </c>
      <c r="H36" s="123" t="s">
        <v>104</v>
      </c>
      <c r="I36" s="89"/>
      <c r="J36" s="89"/>
      <c r="K36" s="122"/>
    </row>
    <row r="37" spans="2:11" ht="16.5" thickTop="1" thickBot="1" x14ac:dyDescent="0.3">
      <c r="B37" s="90"/>
      <c r="C37" s="87" t="s">
        <v>49</v>
      </c>
      <c r="D37">
        <f>SUM(D38:D40)</f>
        <v>85791</v>
      </c>
      <c r="E37" s="89"/>
      <c r="F37" s="89"/>
      <c r="G37" s="89"/>
      <c r="H37" s="89"/>
      <c r="I37" s="89"/>
      <c r="J37" s="89"/>
      <c r="K37" s="122"/>
    </row>
    <row r="38" spans="2:11" ht="16.5" thickTop="1" thickBot="1" x14ac:dyDescent="0.3">
      <c r="B38" s="90"/>
      <c r="C38" s="91" t="s">
        <v>50</v>
      </c>
      <c r="D38" s="123">
        <v>85762</v>
      </c>
      <c r="E38" s="89"/>
      <c r="F38" s="123" t="s">
        <v>104</v>
      </c>
      <c r="G38" s="123" t="s">
        <v>104</v>
      </c>
      <c r="H38" s="123" t="s">
        <v>104</v>
      </c>
      <c r="I38" s="89"/>
      <c r="J38" s="89"/>
      <c r="K38" s="122"/>
    </row>
    <row r="39" spans="2:11" ht="16.5" thickTop="1" thickBot="1" x14ac:dyDescent="0.3">
      <c r="B39" s="90"/>
      <c r="C39" s="91" t="s">
        <v>51</v>
      </c>
      <c r="D39" s="123">
        <v>29</v>
      </c>
      <c r="E39" s="89"/>
      <c r="F39" s="89"/>
      <c r="G39" s="123">
        <v>29</v>
      </c>
      <c r="H39" s="89"/>
      <c r="I39" s="89"/>
      <c r="J39" s="89"/>
      <c r="K39" s="122"/>
    </row>
    <row r="40" spans="2:11" ht="16.5" thickTop="1" thickBot="1" x14ac:dyDescent="0.3">
      <c r="B40" s="90"/>
      <c r="C40" s="91" t="s">
        <v>52</v>
      </c>
      <c r="D40" s="123" t="s">
        <v>104</v>
      </c>
      <c r="E40" s="89"/>
      <c r="F40" s="89"/>
      <c r="G40" s="89"/>
      <c r="H40" s="89"/>
      <c r="I40" s="89"/>
      <c r="J40" s="89"/>
      <c r="K40" s="123" t="s">
        <v>104</v>
      </c>
    </row>
    <row r="41" spans="2:11" ht="16.5" thickTop="1" thickBot="1" x14ac:dyDescent="0.3">
      <c r="B41" s="90"/>
      <c r="C41" s="87" t="s">
        <v>10</v>
      </c>
      <c r="D41">
        <f>SUM(D42:D51)</f>
        <v>0</v>
      </c>
      <c r="E41" s="89"/>
      <c r="F41" s="89"/>
      <c r="G41" s="89"/>
      <c r="H41" s="89"/>
      <c r="I41" s="89"/>
      <c r="J41" s="89"/>
      <c r="K41" s="122"/>
    </row>
    <row r="42" spans="2:11" ht="16.5" thickTop="1" thickBot="1" x14ac:dyDescent="0.3">
      <c r="B42" s="90"/>
      <c r="C42" s="91" t="s">
        <v>53</v>
      </c>
      <c r="D42" s="123" t="s">
        <v>104</v>
      </c>
      <c r="E42" s="89"/>
      <c r="F42" s="123" t="s">
        <v>104</v>
      </c>
      <c r="G42" s="123" t="s">
        <v>104</v>
      </c>
      <c r="H42" s="89"/>
      <c r="I42" s="89"/>
      <c r="J42" s="89"/>
      <c r="K42" s="122"/>
    </row>
    <row r="43" spans="2:11" ht="16.5" thickTop="1" thickBot="1" x14ac:dyDescent="0.3">
      <c r="B43" s="90"/>
      <c r="C43" s="91" t="s">
        <v>105</v>
      </c>
      <c r="D43" s="123" t="s">
        <v>104</v>
      </c>
      <c r="E43" s="89"/>
      <c r="F43" s="123" t="s">
        <v>104</v>
      </c>
      <c r="G43" s="123" t="s">
        <v>104</v>
      </c>
      <c r="H43" s="89"/>
      <c r="I43" s="89"/>
      <c r="J43" s="89"/>
      <c r="K43" s="122"/>
    </row>
    <row r="44" spans="2:11" ht="16.5" thickTop="1" thickBot="1" x14ac:dyDescent="0.3">
      <c r="B44" s="90"/>
      <c r="C44" s="91" t="s">
        <v>106</v>
      </c>
      <c r="D44" s="123" t="s">
        <v>104</v>
      </c>
      <c r="E44" s="89"/>
      <c r="F44" s="123" t="s">
        <v>104</v>
      </c>
      <c r="G44" s="89"/>
      <c r="H44" s="89"/>
      <c r="I44" s="123" t="s">
        <v>104</v>
      </c>
      <c r="J44" s="89"/>
      <c r="K44" s="122"/>
    </row>
    <row r="45" spans="2:11" ht="16.5" thickTop="1" thickBot="1" x14ac:dyDescent="0.3">
      <c r="B45" s="90"/>
      <c r="C45" s="93" t="s">
        <v>71</v>
      </c>
      <c r="D45" s="123" t="s">
        <v>104</v>
      </c>
      <c r="E45" s="89"/>
      <c r="F45" s="123" t="s">
        <v>104</v>
      </c>
      <c r="G45" s="123" t="s">
        <v>104</v>
      </c>
      <c r="H45" s="89"/>
      <c r="I45" s="89"/>
      <c r="J45" s="89"/>
      <c r="K45" s="122"/>
    </row>
    <row r="46" spans="2:11" ht="16.5" thickTop="1" thickBot="1" x14ac:dyDescent="0.3">
      <c r="B46" s="90"/>
      <c r="C46" s="93" t="s">
        <v>107</v>
      </c>
      <c r="D46" s="123" t="s">
        <v>104</v>
      </c>
      <c r="E46" s="89"/>
      <c r="F46" s="123" t="s">
        <v>104</v>
      </c>
      <c r="G46" s="123" t="s">
        <v>104</v>
      </c>
      <c r="H46" s="89"/>
      <c r="I46" s="89"/>
      <c r="J46" s="89"/>
      <c r="K46" s="122"/>
    </row>
    <row r="47" spans="2:11" ht="16.5" thickTop="1" thickBot="1" x14ac:dyDescent="0.3">
      <c r="B47" s="90"/>
      <c r="C47" s="93" t="s">
        <v>108</v>
      </c>
      <c r="D47" s="123" t="s">
        <v>104</v>
      </c>
      <c r="E47" s="89"/>
      <c r="F47" s="123" t="s">
        <v>104</v>
      </c>
      <c r="G47" s="123" t="s">
        <v>104</v>
      </c>
      <c r="H47" s="89"/>
      <c r="I47" s="89"/>
      <c r="J47" s="89"/>
      <c r="K47" s="122"/>
    </row>
    <row r="48" spans="2:11" ht="16.5" thickTop="1" thickBot="1" x14ac:dyDescent="0.3">
      <c r="B48" s="90"/>
      <c r="C48" s="91" t="s">
        <v>109</v>
      </c>
      <c r="D48" s="123" t="s">
        <v>104</v>
      </c>
      <c r="E48" s="89"/>
      <c r="F48" s="89"/>
      <c r="G48" s="89"/>
      <c r="H48" s="89"/>
      <c r="I48" s="123" t="s">
        <v>104</v>
      </c>
      <c r="J48" s="123" t="s">
        <v>104</v>
      </c>
      <c r="K48" s="123" t="s">
        <v>104</v>
      </c>
    </row>
    <row r="49" spans="2:11" ht="16.5" thickTop="1" thickBot="1" x14ac:dyDescent="0.3">
      <c r="B49" s="90"/>
      <c r="C49" s="91" t="s">
        <v>110</v>
      </c>
      <c r="D49" s="123" t="s">
        <v>104</v>
      </c>
      <c r="E49" s="89"/>
      <c r="F49" s="123" t="s">
        <v>104</v>
      </c>
      <c r="G49" s="123" t="s">
        <v>104</v>
      </c>
      <c r="H49" s="89"/>
      <c r="I49" s="89"/>
      <c r="J49" s="89"/>
      <c r="K49" s="122"/>
    </row>
    <row r="50" spans="2:11" ht="16.5" thickTop="1" thickBot="1" x14ac:dyDescent="0.3">
      <c r="B50" s="90"/>
      <c r="C50" s="87" t="s">
        <v>54</v>
      </c>
      <c r="D50" s="92"/>
      <c r="E50" s="89"/>
      <c r="F50" s="89"/>
      <c r="G50" s="89"/>
      <c r="H50" s="89"/>
      <c r="I50" s="89"/>
      <c r="J50" s="89"/>
      <c r="K50" s="122"/>
    </row>
    <row r="51" spans="2:11" ht="16.5" thickTop="1" thickBot="1" x14ac:dyDescent="0.3">
      <c r="B51" s="90"/>
      <c r="C51" s="91" t="s">
        <v>55</v>
      </c>
      <c r="D51" s="123" t="s">
        <v>104</v>
      </c>
      <c r="E51" s="89"/>
      <c r="F51" s="89"/>
      <c r="G51" s="89"/>
      <c r="H51" s="89"/>
      <c r="I51" s="89"/>
      <c r="J51" s="123" t="s">
        <v>104</v>
      </c>
      <c r="K51" s="122"/>
    </row>
    <row r="52" spans="2:11" ht="16.5" thickTop="1" thickBot="1" x14ac:dyDescent="0.3">
      <c r="B52" s="94" t="s">
        <v>56</v>
      </c>
      <c r="C52" s="95" t="s">
        <v>57</v>
      </c>
      <c r="D52">
        <f>SUM(D53:D65)</f>
        <v>1413704</v>
      </c>
      <c r="E52" s="89"/>
      <c r="F52" s="89"/>
      <c r="G52" s="89"/>
      <c r="H52" s="89"/>
      <c r="I52" s="89"/>
      <c r="J52" s="89"/>
      <c r="K52" s="122"/>
    </row>
    <row r="53" spans="2:11" ht="16.5" thickTop="1" thickBot="1" x14ac:dyDescent="0.3">
      <c r="B53" s="96"/>
      <c r="C53" s="97" t="s">
        <v>48</v>
      </c>
      <c r="D53" s="123">
        <v>1169539</v>
      </c>
      <c r="E53" s="89">
        <v>1211730</v>
      </c>
      <c r="F53" s="123">
        <v>1138473</v>
      </c>
      <c r="G53" s="123">
        <v>29345</v>
      </c>
      <c r="H53" s="123">
        <v>1721</v>
      </c>
      <c r="I53" s="89"/>
      <c r="J53" s="89"/>
      <c r="K53" s="122"/>
    </row>
    <row r="54" spans="2:11" ht="16.5" thickTop="1" thickBot="1" x14ac:dyDescent="0.3">
      <c r="B54" s="96"/>
      <c r="C54" s="97" t="s">
        <v>58</v>
      </c>
      <c r="D54" s="123">
        <v>222240</v>
      </c>
      <c r="E54" s="89"/>
      <c r="F54" s="123">
        <v>222041</v>
      </c>
      <c r="G54" s="123">
        <v>186</v>
      </c>
      <c r="H54" s="123">
        <v>13</v>
      </c>
      <c r="I54" s="89"/>
      <c r="J54" s="89"/>
      <c r="K54" s="122"/>
    </row>
    <row r="55" spans="2:11" ht="16.5" thickTop="1" thickBot="1" x14ac:dyDescent="0.3">
      <c r="B55" s="96"/>
      <c r="C55" s="97" t="s">
        <v>59</v>
      </c>
      <c r="D55" s="78" t="s">
        <v>104</v>
      </c>
      <c r="E55" s="89"/>
      <c r="F55" s="89"/>
      <c r="G55" s="123" t="s">
        <v>104</v>
      </c>
      <c r="H55" s="123" t="s">
        <v>104</v>
      </c>
      <c r="I55" s="89"/>
      <c r="J55" s="89"/>
      <c r="K55" s="122"/>
    </row>
    <row r="56" spans="2:11" ht="16.5" thickTop="1" thickBot="1" x14ac:dyDescent="0.3">
      <c r="B56" s="96"/>
      <c r="C56" s="97" t="s">
        <v>60</v>
      </c>
      <c r="D56" s="78" t="s">
        <v>104</v>
      </c>
      <c r="E56" s="89"/>
      <c r="F56" s="89"/>
      <c r="G56" s="123" t="s">
        <v>104</v>
      </c>
      <c r="H56" s="123" t="s">
        <v>104</v>
      </c>
      <c r="I56" s="89"/>
      <c r="J56" s="89"/>
      <c r="K56" s="122"/>
    </row>
    <row r="57" spans="2:11" ht="16.5" thickTop="1" thickBot="1" x14ac:dyDescent="0.3">
      <c r="B57" s="96"/>
      <c r="C57" s="95" t="s">
        <v>111</v>
      </c>
      <c r="D57" s="92"/>
      <c r="E57" s="89"/>
      <c r="F57" s="89"/>
      <c r="G57" s="89"/>
      <c r="H57" s="89"/>
      <c r="I57" s="89"/>
      <c r="J57" s="89"/>
      <c r="K57" s="122"/>
    </row>
    <row r="58" spans="2:11" ht="16.5" thickTop="1" thickBot="1" x14ac:dyDescent="0.3">
      <c r="B58" s="96"/>
      <c r="C58" s="97" t="s">
        <v>58</v>
      </c>
      <c r="D58" s="123">
        <v>0</v>
      </c>
      <c r="E58" s="89">
        <v>0</v>
      </c>
      <c r="F58" s="123">
        <v>0</v>
      </c>
      <c r="G58" s="123">
        <v>0</v>
      </c>
      <c r="H58" s="123">
        <v>0</v>
      </c>
      <c r="I58" s="89"/>
      <c r="J58" s="89"/>
      <c r="K58" s="122"/>
    </row>
    <row r="59" spans="2:11" ht="16.5" thickTop="1" thickBot="1" x14ac:dyDescent="0.3">
      <c r="B59" s="96"/>
      <c r="C59" s="97" t="s">
        <v>112</v>
      </c>
      <c r="D59" s="78">
        <v>21925</v>
      </c>
      <c r="E59" s="89">
        <v>17108</v>
      </c>
      <c r="F59" s="123">
        <v>21830</v>
      </c>
      <c r="G59" s="123">
        <v>33</v>
      </c>
      <c r="H59" s="123">
        <v>62</v>
      </c>
      <c r="I59" s="89"/>
      <c r="J59" s="89"/>
      <c r="K59" s="122"/>
    </row>
    <row r="60" spans="2:11" ht="16.5" thickTop="1" thickBot="1" x14ac:dyDescent="0.3">
      <c r="B60" s="96"/>
      <c r="C60" s="95" t="s">
        <v>113</v>
      </c>
      <c r="D60" s="92"/>
      <c r="E60" s="89"/>
      <c r="F60" s="88"/>
      <c r="G60" s="88"/>
      <c r="H60" s="88"/>
      <c r="I60" s="88"/>
      <c r="J60" s="89"/>
      <c r="K60" s="122"/>
    </row>
    <row r="61" spans="2:11" ht="16.5" thickTop="1" thickBot="1" x14ac:dyDescent="0.3">
      <c r="B61" s="96"/>
      <c r="C61" s="97" t="s">
        <v>75</v>
      </c>
      <c r="D61" s="123" t="s">
        <v>104</v>
      </c>
      <c r="E61" s="89"/>
      <c r="F61" s="123" t="s">
        <v>104</v>
      </c>
      <c r="G61" s="123" t="s">
        <v>104</v>
      </c>
      <c r="H61" s="123" t="s">
        <v>104</v>
      </c>
      <c r="I61" s="89"/>
      <c r="J61" s="88"/>
      <c r="K61" s="122"/>
    </row>
    <row r="62" spans="2:11" ht="16.5" thickTop="1" thickBot="1" x14ac:dyDescent="0.3">
      <c r="B62" s="96"/>
      <c r="C62" s="97" t="s">
        <v>114</v>
      </c>
      <c r="D62" s="123" t="s">
        <v>104</v>
      </c>
      <c r="E62" s="89"/>
      <c r="F62" s="123" t="s">
        <v>104</v>
      </c>
      <c r="G62" s="123" t="s">
        <v>104</v>
      </c>
      <c r="H62" s="123" t="s">
        <v>104</v>
      </c>
      <c r="I62" s="89"/>
      <c r="J62" s="88"/>
      <c r="K62" s="122"/>
    </row>
    <row r="63" spans="2:11" ht="16.5" thickTop="1" thickBot="1" x14ac:dyDescent="0.3">
      <c r="B63" s="96"/>
      <c r="C63" s="97" t="s">
        <v>115</v>
      </c>
      <c r="D63" s="78" t="s">
        <v>104</v>
      </c>
      <c r="E63" s="89"/>
      <c r="F63" s="78" t="s">
        <v>104</v>
      </c>
      <c r="G63" s="78" t="s">
        <v>104</v>
      </c>
      <c r="H63" s="78" t="s">
        <v>104</v>
      </c>
      <c r="I63" s="89"/>
      <c r="J63" s="88"/>
      <c r="K63" s="122"/>
    </row>
    <row r="64" spans="2:11" ht="16.5" thickTop="1" thickBot="1" x14ac:dyDescent="0.3">
      <c r="B64" s="96"/>
      <c r="C64" s="95" t="s">
        <v>116</v>
      </c>
      <c r="D64" s="92"/>
      <c r="E64" s="89"/>
      <c r="F64" s="89"/>
      <c r="G64" s="89"/>
      <c r="H64" s="89"/>
      <c r="I64" s="89"/>
      <c r="J64" s="88"/>
      <c r="K64" s="122"/>
    </row>
    <row r="65" spans="2:11" ht="16.5" thickTop="1" thickBot="1" x14ac:dyDescent="0.3">
      <c r="B65" s="96"/>
      <c r="C65" s="97" t="s">
        <v>117</v>
      </c>
      <c r="D65" s="123" t="s">
        <v>104</v>
      </c>
      <c r="E65" s="89"/>
      <c r="F65" s="78" t="s">
        <v>104</v>
      </c>
      <c r="G65" s="78" t="s">
        <v>104</v>
      </c>
      <c r="H65" s="78" t="s">
        <v>104</v>
      </c>
      <c r="I65" s="89"/>
      <c r="J65" s="88"/>
      <c r="K65" s="122"/>
    </row>
    <row r="66" spans="2:11" ht="16.5" thickTop="1" thickBot="1" x14ac:dyDescent="0.3">
      <c r="B66" s="86" t="s">
        <v>61</v>
      </c>
      <c r="C66" s="87" t="s">
        <v>62</v>
      </c>
      <c r="D66" s="102">
        <f>SUM(D67:D70)</f>
        <v>221205</v>
      </c>
      <c r="E66" s="89"/>
      <c r="F66" s="89"/>
      <c r="G66" s="89"/>
      <c r="H66" s="89"/>
      <c r="I66" s="89"/>
      <c r="J66" s="88"/>
      <c r="K66" s="122"/>
    </row>
    <row r="67" spans="2:11" ht="16.5" thickTop="1" thickBot="1" x14ac:dyDescent="0.3">
      <c r="B67" s="90"/>
      <c r="C67" s="91" t="s">
        <v>72</v>
      </c>
      <c r="D67" s="125">
        <v>221205</v>
      </c>
      <c r="E67" s="89"/>
      <c r="F67" s="89"/>
      <c r="G67" s="78">
        <v>221205</v>
      </c>
      <c r="H67" s="88"/>
      <c r="I67" s="88"/>
      <c r="J67" s="88"/>
      <c r="K67" s="122"/>
    </row>
    <row r="68" spans="2:11" ht="16.5" thickTop="1" thickBot="1" x14ac:dyDescent="0.3">
      <c r="B68" s="90"/>
      <c r="C68" s="91" t="s">
        <v>63</v>
      </c>
      <c r="D68" s="126">
        <v>0</v>
      </c>
      <c r="E68" s="89">
        <v>0</v>
      </c>
      <c r="F68" s="78">
        <v>0</v>
      </c>
      <c r="G68" s="78">
        <v>0</v>
      </c>
      <c r="H68" s="78">
        <v>0</v>
      </c>
      <c r="I68" s="89"/>
      <c r="J68" s="88"/>
      <c r="K68" s="122"/>
    </row>
    <row r="69" spans="2:11" ht="16.5" thickTop="1" thickBot="1" x14ac:dyDescent="0.3">
      <c r="B69" s="90"/>
      <c r="C69" s="87" t="s">
        <v>64</v>
      </c>
      <c r="D69" s="92"/>
      <c r="E69" s="89"/>
      <c r="F69" s="89"/>
      <c r="G69" s="89"/>
      <c r="H69" s="89"/>
      <c r="I69" s="89"/>
      <c r="J69" s="88"/>
      <c r="K69" s="127"/>
    </row>
    <row r="70" spans="2:11" ht="16.5" thickTop="1" thickBot="1" x14ac:dyDescent="0.3">
      <c r="B70" s="90"/>
      <c r="C70" s="91" t="s">
        <v>65</v>
      </c>
      <c r="D70" s="126" t="s">
        <v>104</v>
      </c>
      <c r="E70" s="89"/>
      <c r="F70" s="89"/>
      <c r="G70" s="78" t="s">
        <v>129</v>
      </c>
      <c r="H70" s="89"/>
      <c r="I70" s="89"/>
      <c r="J70" s="88"/>
      <c r="K70" s="122"/>
    </row>
    <row r="71" spans="2:11" ht="16.5" thickTop="1" thickBot="1" x14ac:dyDescent="0.3">
      <c r="B71" s="94" t="s">
        <v>11</v>
      </c>
      <c r="C71" s="98" t="s">
        <v>66</v>
      </c>
      <c r="D71">
        <f>SUM(D72:D76)</f>
        <v>0</v>
      </c>
      <c r="E71" s="89"/>
      <c r="F71" s="89"/>
      <c r="G71" s="89"/>
      <c r="H71" s="89"/>
      <c r="I71" s="89"/>
      <c r="J71" s="89"/>
      <c r="K71" s="122"/>
    </row>
    <row r="72" spans="2:11" ht="16.5" thickTop="1" thickBot="1" x14ac:dyDescent="0.3">
      <c r="B72" s="96"/>
      <c r="C72" s="99" t="s">
        <v>118</v>
      </c>
      <c r="D72" s="78" t="s">
        <v>104</v>
      </c>
      <c r="E72" s="89"/>
      <c r="F72" s="89"/>
      <c r="G72" s="78" t="s">
        <v>104</v>
      </c>
      <c r="H72" s="89"/>
      <c r="I72" s="89"/>
      <c r="J72" s="88"/>
      <c r="K72" s="122"/>
    </row>
    <row r="73" spans="2:11" ht="16.5" thickTop="1" thickBot="1" x14ac:dyDescent="0.3">
      <c r="B73" s="96"/>
      <c r="C73" s="99" t="s">
        <v>119</v>
      </c>
      <c r="D73" s="78" t="s">
        <v>104</v>
      </c>
      <c r="E73" s="89"/>
      <c r="F73" s="89"/>
      <c r="G73" s="78" t="s">
        <v>104</v>
      </c>
      <c r="H73" s="78" t="s">
        <v>104</v>
      </c>
      <c r="I73" s="89"/>
      <c r="J73" s="88"/>
      <c r="K73" s="122"/>
    </row>
    <row r="74" spans="2:11" ht="16.5" thickTop="1" thickBot="1" x14ac:dyDescent="0.3">
      <c r="B74" s="96"/>
      <c r="C74" s="98" t="s">
        <v>67</v>
      </c>
      <c r="D74" s="92"/>
      <c r="E74" s="89"/>
      <c r="F74" s="89"/>
      <c r="G74" s="89"/>
      <c r="H74" s="89"/>
      <c r="I74" s="89"/>
      <c r="J74" s="89"/>
      <c r="K74" s="122"/>
    </row>
    <row r="75" spans="2:11" ht="16.5" thickTop="1" thickBot="1" x14ac:dyDescent="0.3">
      <c r="B75" s="96"/>
      <c r="C75" s="99" t="s">
        <v>120</v>
      </c>
      <c r="D75" s="78" t="s">
        <v>104</v>
      </c>
      <c r="E75" s="89"/>
      <c r="F75" s="89"/>
      <c r="G75" s="89"/>
      <c r="H75" s="78" t="s">
        <v>104</v>
      </c>
      <c r="I75" s="89"/>
      <c r="J75" s="88"/>
      <c r="K75" s="122"/>
    </row>
    <row r="76" spans="2:11" ht="16.5" thickTop="1" thickBot="1" x14ac:dyDescent="0.3">
      <c r="B76" s="128"/>
      <c r="C76" s="129" t="s">
        <v>121</v>
      </c>
      <c r="D76" s="78" t="s">
        <v>104</v>
      </c>
      <c r="E76" s="130"/>
      <c r="F76" s="78" t="s">
        <v>104</v>
      </c>
      <c r="G76" s="78" t="s">
        <v>104</v>
      </c>
      <c r="H76" s="78" t="s">
        <v>104</v>
      </c>
      <c r="I76" s="130"/>
      <c r="J76" s="130"/>
      <c r="K76" s="131"/>
    </row>
    <row r="77" spans="2:11" ht="15.75" thickBot="1" x14ac:dyDescent="0.3"/>
    <row r="78" spans="2:11" ht="15.75" thickBot="1" x14ac:dyDescent="0.3">
      <c r="B78" s="100" t="s">
        <v>68</v>
      </c>
      <c r="C78" s="101"/>
      <c r="D78" s="132">
        <f>SUM(D16,D17,D19,D22,D23,D25,D26,D38,D39,D53,D54,D58,D59,D61,D62,D67,D68,D70,)</f>
        <v>3990215</v>
      </c>
      <c r="E78" s="89"/>
      <c r="F78" s="133">
        <f>SUM(F16,F17,F22,F23,F53,F54,F58, F59)</f>
        <v>3255745</v>
      </c>
      <c r="G78" s="133">
        <f>SUM(G16,G17,G22,G23,G39,G53,G54,G58, G59, G67,G70,)</f>
        <v>253666</v>
      </c>
      <c r="H78" s="133">
        <f>SUM(H16,H17,H22,H23,H53,H54, H58, H59)</f>
        <v>5546</v>
      </c>
      <c r="I78" s="133"/>
      <c r="J78" s="133"/>
      <c r="K78" s="134"/>
    </row>
    <row r="79" spans="2:11" x14ac:dyDescent="0.25">
      <c r="J79" s="135"/>
      <c r="K79" s="135"/>
    </row>
  </sheetData>
  <mergeCells count="1">
    <mergeCell ref="B13:K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79"/>
  <sheetViews>
    <sheetView workbookViewId="0">
      <selection activeCell="D41" sqref="D41"/>
    </sheetView>
  </sheetViews>
  <sheetFormatPr defaultRowHeight="15" x14ac:dyDescent="0.25"/>
  <cols>
    <col min="2" max="2" width="22.5703125" customWidth="1"/>
    <col min="3" max="3" width="39.42578125" customWidth="1"/>
    <col min="4" max="4" width="12.140625" customWidth="1"/>
    <col min="5" max="5" width="1.5703125" customWidth="1"/>
    <col min="6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7" t="s">
        <v>35</v>
      </c>
      <c r="C6" s="78" t="s">
        <v>79</v>
      </c>
    </row>
    <row r="8" spans="2:11" ht="15.75" thickBot="1" x14ac:dyDescent="0.3">
      <c r="B8" s="79" t="s">
        <v>36</v>
      </c>
    </row>
    <row r="9" spans="2:11" ht="16.5" thickTop="1" thickBot="1" x14ac:dyDescent="0.3">
      <c r="B9" s="78"/>
      <c r="C9" t="s">
        <v>37</v>
      </c>
    </row>
    <row r="10" spans="2:11" ht="15.75" thickTop="1" x14ac:dyDescent="0.25">
      <c r="B10" s="80"/>
      <c r="C10" t="s">
        <v>38</v>
      </c>
    </row>
    <row r="11" spans="2:11" x14ac:dyDescent="0.25">
      <c r="B11" s="81"/>
    </row>
    <row r="12" spans="2:11" ht="15.75" thickBot="1" x14ac:dyDescent="0.3">
      <c r="B12" s="81"/>
    </row>
    <row r="13" spans="2:11" ht="15.75" thickBot="1" x14ac:dyDescent="0.3">
      <c r="B13" s="167" t="s">
        <v>73</v>
      </c>
      <c r="C13" s="168"/>
      <c r="D13" s="168"/>
      <c r="E13" s="168"/>
      <c r="F13" s="168"/>
      <c r="G13" s="168"/>
      <c r="H13" s="168"/>
      <c r="I13" s="168"/>
      <c r="J13" s="168"/>
      <c r="K13" s="169"/>
    </row>
    <row r="14" spans="2:11" x14ac:dyDescent="0.25">
      <c r="B14" s="82"/>
      <c r="C14" s="83"/>
      <c r="D14" s="84" t="s">
        <v>97</v>
      </c>
      <c r="E14" s="119"/>
      <c r="F14" s="85" t="s">
        <v>98</v>
      </c>
      <c r="G14" s="85" t="s">
        <v>99</v>
      </c>
      <c r="H14" s="85" t="s">
        <v>100</v>
      </c>
      <c r="I14" s="85" t="s">
        <v>101</v>
      </c>
      <c r="J14" s="85" t="s">
        <v>102</v>
      </c>
      <c r="K14" s="120" t="s">
        <v>103</v>
      </c>
    </row>
    <row r="15" spans="2:11" ht="15.75" thickBot="1" x14ac:dyDescent="0.3">
      <c r="B15" s="86" t="s">
        <v>39</v>
      </c>
      <c r="C15" s="87" t="s">
        <v>40</v>
      </c>
      <c r="D15">
        <f>SUM(D16:D20)</f>
        <v>7191056.0531084342</v>
      </c>
      <c r="E15" s="121"/>
      <c r="F15" s="88"/>
      <c r="G15" s="88"/>
      <c r="H15" s="88"/>
      <c r="I15" s="88"/>
      <c r="J15" s="89"/>
      <c r="K15" s="122"/>
    </row>
    <row r="16" spans="2:11" ht="16.5" thickTop="1" thickBot="1" x14ac:dyDescent="0.3">
      <c r="B16" s="90"/>
      <c r="C16" s="91" t="s">
        <v>41</v>
      </c>
      <c r="D16" s="123">
        <f>SUM(F16:H16)</f>
        <v>3350678.2437089267</v>
      </c>
      <c r="E16" s="89"/>
      <c r="F16" s="78">
        <v>3336153.5923711834</v>
      </c>
      <c r="G16" s="125">
        <v>5034.1149237743084</v>
      </c>
      <c r="H16" s="125">
        <v>9490.5364139687808</v>
      </c>
      <c r="I16" s="89"/>
      <c r="J16" s="89"/>
      <c r="K16" s="122"/>
    </row>
    <row r="17" spans="2:14" ht="16.5" thickTop="1" thickBot="1" x14ac:dyDescent="0.3">
      <c r="B17" s="90"/>
      <c r="C17" s="91" t="s">
        <v>42</v>
      </c>
      <c r="D17" s="123">
        <f t="shared" ref="D17:D31" si="0">SUM(F17:H17)</f>
        <v>1347749.8093995075</v>
      </c>
      <c r="E17" s="89"/>
      <c r="F17" s="78">
        <v>1345012.689456875</v>
      </c>
      <c r="G17" s="125">
        <v>2113.2176027677965</v>
      </c>
      <c r="H17" s="125">
        <v>623.90233986477813</v>
      </c>
      <c r="I17" s="89"/>
      <c r="J17" s="89"/>
      <c r="K17" s="122"/>
    </row>
    <row r="18" spans="2:14" ht="16.5" thickTop="1" thickBot="1" x14ac:dyDescent="0.3">
      <c r="B18" s="90"/>
      <c r="C18" s="91" t="s">
        <v>43</v>
      </c>
      <c r="D18" s="123" t="s">
        <v>104</v>
      </c>
      <c r="E18" s="89"/>
      <c r="F18" s="123" t="s">
        <v>104</v>
      </c>
      <c r="G18" s="123" t="s">
        <v>104</v>
      </c>
      <c r="H18" s="123" t="s">
        <v>104</v>
      </c>
      <c r="I18" s="89"/>
      <c r="J18" s="89"/>
      <c r="K18" s="122"/>
    </row>
    <row r="19" spans="2:14" ht="16.5" thickTop="1" thickBot="1" x14ac:dyDescent="0.3">
      <c r="B19" s="90"/>
      <c r="C19" s="91" t="s">
        <v>69</v>
      </c>
      <c r="D19" s="123">
        <v>2492628</v>
      </c>
      <c r="E19" s="89"/>
      <c r="F19" s="123" t="s">
        <v>104</v>
      </c>
      <c r="G19" s="123" t="s">
        <v>104</v>
      </c>
      <c r="H19" s="123" t="s">
        <v>104</v>
      </c>
      <c r="I19" s="89"/>
      <c r="J19" s="89"/>
      <c r="K19" s="122"/>
    </row>
    <row r="20" spans="2:14" ht="16.5" thickTop="1" thickBot="1" x14ac:dyDescent="0.3">
      <c r="B20" s="90"/>
      <c r="C20" s="91" t="s">
        <v>44</v>
      </c>
      <c r="D20" s="123" t="s">
        <v>104</v>
      </c>
      <c r="E20" s="89"/>
      <c r="F20" s="123" t="s">
        <v>104</v>
      </c>
      <c r="G20" s="123" t="s">
        <v>104</v>
      </c>
      <c r="H20" s="123" t="s">
        <v>104</v>
      </c>
      <c r="I20" s="89"/>
      <c r="J20" s="89"/>
      <c r="K20" s="122"/>
    </row>
    <row r="21" spans="2:14" ht="16.5" thickTop="1" thickBot="1" x14ac:dyDescent="0.3">
      <c r="B21" s="90"/>
      <c r="C21" s="87" t="s">
        <v>46</v>
      </c>
      <c r="D21">
        <f>SUM(D22:D28)</f>
        <v>4657478.8171761557</v>
      </c>
      <c r="E21" s="89"/>
      <c r="F21" s="88"/>
      <c r="G21" s="88"/>
      <c r="H21" s="88"/>
      <c r="I21" s="89"/>
      <c r="J21" s="89"/>
      <c r="K21" s="122"/>
    </row>
    <row r="22" spans="2:14" ht="16.5" thickTop="1" thickBot="1" x14ac:dyDescent="0.3">
      <c r="B22" s="90"/>
      <c r="C22" s="91" t="s">
        <v>41</v>
      </c>
      <c r="D22" s="123">
        <f t="shared" si="0"/>
        <v>3248654.615835018</v>
      </c>
      <c r="E22" s="89"/>
      <c r="F22" s="78">
        <v>3234572.2205168922</v>
      </c>
      <c r="G22" s="78">
        <v>4880.8329222506018</v>
      </c>
      <c r="H22" s="78">
        <v>9201.562395875435</v>
      </c>
      <c r="I22" s="89"/>
      <c r="J22" s="89"/>
      <c r="K22" s="122"/>
    </row>
    <row r="23" spans="2:14" ht="16.5" thickTop="1" thickBot="1" x14ac:dyDescent="0.3">
      <c r="B23" s="90"/>
      <c r="C23" s="91" t="s">
        <v>42</v>
      </c>
      <c r="D23" s="123">
        <f t="shared" si="0"/>
        <v>1094376.2013411373</v>
      </c>
      <c r="E23" s="89"/>
      <c r="F23" s="78">
        <v>1092153.653131861</v>
      </c>
      <c r="G23" s="125">
        <v>1715.9379556912386</v>
      </c>
      <c r="H23" s="125">
        <v>506.6102535850323</v>
      </c>
      <c r="I23" s="89"/>
      <c r="J23" s="89"/>
      <c r="K23" s="122"/>
    </row>
    <row r="24" spans="2:14" ht="16.5" thickTop="1" thickBot="1" x14ac:dyDescent="0.3">
      <c r="B24" s="90"/>
      <c r="C24" s="91" t="s">
        <v>43</v>
      </c>
      <c r="D24" s="123" t="s">
        <v>104</v>
      </c>
      <c r="E24" s="89"/>
      <c r="F24" s="123" t="s">
        <v>104</v>
      </c>
      <c r="G24" s="123" t="s">
        <v>104</v>
      </c>
      <c r="H24" s="123" t="s">
        <v>104</v>
      </c>
      <c r="I24" s="89"/>
      <c r="J24" s="89"/>
      <c r="K24" s="122"/>
    </row>
    <row r="25" spans="2:14" ht="16.5" thickTop="1" thickBot="1" x14ac:dyDescent="0.3">
      <c r="B25" s="90"/>
      <c r="C25" s="91" t="s">
        <v>69</v>
      </c>
      <c r="D25" s="123">
        <v>71196</v>
      </c>
      <c r="E25" s="89"/>
      <c r="F25" s="123" t="s">
        <v>104</v>
      </c>
      <c r="G25" s="123" t="s">
        <v>104</v>
      </c>
      <c r="H25" s="123" t="s">
        <v>104</v>
      </c>
      <c r="I25" s="89"/>
      <c r="J25" s="89"/>
      <c r="K25" s="122"/>
      <c r="N25" s="81"/>
    </row>
    <row r="26" spans="2:14" ht="16.5" thickTop="1" thickBot="1" x14ac:dyDescent="0.3">
      <c r="B26" s="90"/>
      <c r="C26" s="91" t="s">
        <v>70</v>
      </c>
      <c r="D26" s="123">
        <v>243252</v>
      </c>
      <c r="E26" s="89"/>
      <c r="F26" s="123" t="s">
        <v>104</v>
      </c>
      <c r="G26" s="123" t="s">
        <v>104</v>
      </c>
      <c r="H26" s="123" t="s">
        <v>104</v>
      </c>
      <c r="I26" s="89"/>
      <c r="J26" s="89"/>
      <c r="K26" s="122"/>
      <c r="N26" s="81"/>
    </row>
    <row r="27" spans="2:14" ht="16.5" thickTop="1" thickBot="1" x14ac:dyDescent="0.3">
      <c r="B27" s="90"/>
      <c r="C27" s="91" t="s">
        <v>45</v>
      </c>
      <c r="D27" s="123" t="s">
        <v>104</v>
      </c>
      <c r="E27" s="89"/>
      <c r="F27" s="123" t="s">
        <v>104</v>
      </c>
      <c r="G27" s="123" t="s">
        <v>104</v>
      </c>
      <c r="H27" s="123" t="s">
        <v>104</v>
      </c>
      <c r="I27" s="89"/>
      <c r="J27" s="89"/>
      <c r="K27" s="122"/>
      <c r="N27" s="81"/>
    </row>
    <row r="28" spans="2:14" ht="16.5" thickTop="1" thickBot="1" x14ac:dyDescent="0.3">
      <c r="B28" s="90"/>
      <c r="C28" s="91" t="s">
        <v>44</v>
      </c>
      <c r="D28" s="123" t="s">
        <v>104</v>
      </c>
      <c r="E28" s="89"/>
      <c r="F28" s="123" t="s">
        <v>104</v>
      </c>
      <c r="G28" s="123" t="s">
        <v>104</v>
      </c>
      <c r="H28" s="123" t="s">
        <v>104</v>
      </c>
      <c r="I28" s="89"/>
      <c r="J28" s="89"/>
      <c r="K28" s="122"/>
      <c r="N28" s="81"/>
    </row>
    <row r="29" spans="2:14" ht="16.5" thickTop="1" thickBot="1" x14ac:dyDescent="0.3">
      <c r="B29" s="90"/>
      <c r="C29" s="87" t="s">
        <v>47</v>
      </c>
      <c r="D29">
        <f>SUM(D30:D36)</f>
        <v>4657478.8171761557</v>
      </c>
      <c r="E29" s="89"/>
      <c r="F29" s="88"/>
      <c r="G29" s="88"/>
      <c r="H29" s="88"/>
      <c r="I29" s="88"/>
      <c r="J29" s="89"/>
      <c r="K29" s="122"/>
      <c r="N29" s="81"/>
    </row>
    <row r="30" spans="2:14" ht="16.5" thickTop="1" thickBot="1" x14ac:dyDescent="0.3">
      <c r="B30" s="90"/>
      <c r="C30" s="91" t="s">
        <v>41</v>
      </c>
      <c r="D30" s="123">
        <f t="shared" ref="D30" si="1">SUM(F30:H30)</f>
        <v>3248654.615835018</v>
      </c>
      <c r="E30" s="89"/>
      <c r="F30" s="78">
        <v>3234572.2205168922</v>
      </c>
      <c r="G30" s="78">
        <v>4880.8329222506018</v>
      </c>
      <c r="H30" s="78">
        <v>9201.562395875435</v>
      </c>
      <c r="I30" s="89"/>
      <c r="J30" s="89"/>
      <c r="K30" s="122"/>
      <c r="N30" s="81"/>
    </row>
    <row r="31" spans="2:14" ht="16.5" thickTop="1" thickBot="1" x14ac:dyDescent="0.3">
      <c r="B31" s="90"/>
      <c r="C31" s="91" t="s">
        <v>42</v>
      </c>
      <c r="D31" s="123">
        <f t="shared" si="0"/>
        <v>1094376.2013411373</v>
      </c>
      <c r="E31" s="89"/>
      <c r="F31" s="78">
        <v>1092153.653131861</v>
      </c>
      <c r="G31" s="125">
        <v>1715.9379556912386</v>
      </c>
      <c r="H31" s="125">
        <v>506.6102535850323</v>
      </c>
      <c r="I31" s="89"/>
      <c r="J31" s="89"/>
      <c r="K31" s="122"/>
    </row>
    <row r="32" spans="2:14" ht="16.5" thickTop="1" thickBot="1" x14ac:dyDescent="0.3">
      <c r="B32" s="90"/>
      <c r="C32" s="91" t="s">
        <v>43</v>
      </c>
      <c r="D32" s="123" t="s">
        <v>104</v>
      </c>
      <c r="E32" s="89"/>
      <c r="F32" s="123" t="s">
        <v>104</v>
      </c>
      <c r="G32" s="123" t="s">
        <v>104</v>
      </c>
      <c r="H32" s="123" t="s">
        <v>104</v>
      </c>
      <c r="I32" s="89"/>
      <c r="J32" s="89"/>
      <c r="K32" s="122"/>
    </row>
    <row r="33" spans="2:11" ht="16.5" thickTop="1" thickBot="1" x14ac:dyDescent="0.3">
      <c r="B33" s="90"/>
      <c r="C33" s="91" t="s">
        <v>69</v>
      </c>
      <c r="D33" s="123">
        <v>71196</v>
      </c>
      <c r="E33" s="89"/>
      <c r="F33" s="123" t="s">
        <v>104</v>
      </c>
      <c r="G33" s="123" t="s">
        <v>104</v>
      </c>
      <c r="H33" s="123" t="s">
        <v>104</v>
      </c>
      <c r="I33" s="89"/>
      <c r="J33" s="89"/>
      <c r="K33" s="122"/>
    </row>
    <row r="34" spans="2:11" ht="16.5" thickTop="1" thickBot="1" x14ac:dyDescent="0.3">
      <c r="B34" s="90"/>
      <c r="C34" s="91" t="s">
        <v>70</v>
      </c>
      <c r="D34" s="123">
        <v>243252</v>
      </c>
      <c r="E34" s="89"/>
      <c r="F34" s="123" t="s">
        <v>104</v>
      </c>
      <c r="G34" s="123" t="s">
        <v>104</v>
      </c>
      <c r="H34" s="123" t="s">
        <v>104</v>
      </c>
      <c r="I34" s="89"/>
      <c r="J34" s="89"/>
      <c r="K34" s="122"/>
    </row>
    <row r="35" spans="2:11" ht="16.5" thickTop="1" thickBot="1" x14ac:dyDescent="0.3">
      <c r="B35" s="90"/>
      <c r="C35" s="91" t="s">
        <v>45</v>
      </c>
      <c r="D35" s="123" t="s">
        <v>104</v>
      </c>
      <c r="E35" s="89"/>
      <c r="F35" s="123" t="s">
        <v>104</v>
      </c>
      <c r="G35" s="123" t="s">
        <v>104</v>
      </c>
      <c r="H35" s="123" t="s">
        <v>104</v>
      </c>
      <c r="I35" s="89"/>
      <c r="J35" s="89"/>
      <c r="K35" s="122"/>
    </row>
    <row r="36" spans="2:11" ht="16.5" thickTop="1" thickBot="1" x14ac:dyDescent="0.3">
      <c r="B36" s="90"/>
      <c r="C36" s="91" t="s">
        <v>44</v>
      </c>
      <c r="D36" s="123" t="s">
        <v>104</v>
      </c>
      <c r="E36" s="89"/>
      <c r="F36" s="123" t="s">
        <v>104</v>
      </c>
      <c r="G36" s="123" t="s">
        <v>104</v>
      </c>
      <c r="H36" s="123" t="s">
        <v>104</v>
      </c>
      <c r="I36" s="89"/>
      <c r="J36" s="89"/>
      <c r="K36" s="122"/>
    </row>
    <row r="37" spans="2:11" ht="16.5" thickTop="1" thickBot="1" x14ac:dyDescent="0.3">
      <c r="B37" s="90"/>
      <c r="C37" s="87" t="s">
        <v>49</v>
      </c>
      <c r="D37">
        <f>SUM(D38:D40)</f>
        <v>465844.6</v>
      </c>
      <c r="E37" s="89"/>
      <c r="F37" s="89"/>
      <c r="G37" s="89"/>
      <c r="H37" s="89"/>
      <c r="I37" s="89"/>
      <c r="J37" s="89"/>
      <c r="K37" s="122"/>
    </row>
    <row r="38" spans="2:11" ht="16.5" thickTop="1" thickBot="1" x14ac:dyDescent="0.3">
      <c r="B38" s="90"/>
      <c r="C38" s="91" t="s">
        <v>50</v>
      </c>
      <c r="D38" s="123">
        <v>465737</v>
      </c>
      <c r="E38" s="89"/>
      <c r="F38" s="78" t="s">
        <v>104</v>
      </c>
      <c r="G38" s="78" t="s">
        <v>104</v>
      </c>
      <c r="H38" s="78" t="s">
        <v>104</v>
      </c>
      <c r="I38" s="89"/>
      <c r="J38" s="89"/>
      <c r="K38" s="122"/>
    </row>
    <row r="39" spans="2:11" ht="16.5" thickTop="1" thickBot="1" x14ac:dyDescent="0.3">
      <c r="B39" s="90"/>
      <c r="C39" s="91" t="s">
        <v>51</v>
      </c>
      <c r="D39" s="123">
        <v>107.6</v>
      </c>
      <c r="E39" s="89"/>
      <c r="F39" s="89"/>
      <c r="G39" s="123">
        <v>107.6</v>
      </c>
      <c r="H39" s="89"/>
      <c r="I39" s="89"/>
      <c r="J39" s="89"/>
      <c r="K39" s="122"/>
    </row>
    <row r="40" spans="2:11" ht="16.5" thickTop="1" thickBot="1" x14ac:dyDescent="0.3">
      <c r="B40" s="90"/>
      <c r="C40" s="91" t="s">
        <v>52</v>
      </c>
      <c r="D40" s="78" t="s">
        <v>104</v>
      </c>
      <c r="E40" s="89"/>
      <c r="F40" s="89"/>
      <c r="G40" s="89"/>
      <c r="H40" s="89"/>
      <c r="I40" s="89"/>
      <c r="J40" s="89"/>
      <c r="K40" s="123" t="s">
        <v>104</v>
      </c>
    </row>
    <row r="41" spans="2:11" ht="16.5" thickTop="1" thickBot="1" x14ac:dyDescent="0.3">
      <c r="B41" s="90"/>
      <c r="C41" s="87" t="s">
        <v>10</v>
      </c>
      <c r="D41">
        <f>SUM(D42:D51)</f>
        <v>0</v>
      </c>
      <c r="E41" s="89"/>
      <c r="F41" s="89"/>
      <c r="G41" s="89"/>
      <c r="H41" s="89"/>
      <c r="I41" s="89"/>
      <c r="J41" s="89"/>
      <c r="K41" s="122"/>
    </row>
    <row r="42" spans="2:11" ht="16.5" thickTop="1" thickBot="1" x14ac:dyDescent="0.3">
      <c r="B42" s="90"/>
      <c r="C42" s="91" t="s">
        <v>53</v>
      </c>
      <c r="D42" s="78" t="s">
        <v>104</v>
      </c>
      <c r="E42" s="89"/>
      <c r="F42" s="78" t="s">
        <v>104</v>
      </c>
      <c r="G42" s="78" t="s">
        <v>104</v>
      </c>
      <c r="H42" s="89"/>
      <c r="I42" s="89"/>
      <c r="J42" s="89"/>
      <c r="K42" s="122"/>
    </row>
    <row r="43" spans="2:11" ht="16.5" thickTop="1" thickBot="1" x14ac:dyDescent="0.3">
      <c r="B43" s="90"/>
      <c r="C43" s="91" t="s">
        <v>105</v>
      </c>
      <c r="D43" s="78" t="s">
        <v>104</v>
      </c>
      <c r="E43" s="89"/>
      <c r="F43" s="78" t="s">
        <v>104</v>
      </c>
      <c r="G43" s="78" t="s">
        <v>104</v>
      </c>
      <c r="H43" s="89"/>
      <c r="I43" s="89"/>
      <c r="J43" s="89"/>
      <c r="K43" s="122"/>
    </row>
    <row r="44" spans="2:11" ht="16.5" thickTop="1" thickBot="1" x14ac:dyDescent="0.3">
      <c r="B44" s="90"/>
      <c r="C44" s="91" t="s">
        <v>106</v>
      </c>
      <c r="D44" s="78" t="s">
        <v>104</v>
      </c>
      <c r="E44" s="89"/>
      <c r="F44" s="78" t="s">
        <v>104</v>
      </c>
      <c r="G44" s="89"/>
      <c r="H44" s="89"/>
      <c r="I44" s="78" t="s">
        <v>104</v>
      </c>
      <c r="J44" s="89"/>
      <c r="K44" s="122"/>
    </row>
    <row r="45" spans="2:11" ht="16.5" thickTop="1" thickBot="1" x14ac:dyDescent="0.3">
      <c r="B45" s="90"/>
      <c r="C45" s="93" t="s">
        <v>71</v>
      </c>
      <c r="D45" s="78" t="s">
        <v>104</v>
      </c>
      <c r="E45" s="89"/>
      <c r="F45" s="78" t="s">
        <v>104</v>
      </c>
      <c r="G45" s="78" t="s">
        <v>104</v>
      </c>
      <c r="H45" s="89"/>
      <c r="I45" s="89"/>
      <c r="J45" s="89"/>
      <c r="K45" s="122"/>
    </row>
    <row r="46" spans="2:11" ht="16.5" thickTop="1" thickBot="1" x14ac:dyDescent="0.3">
      <c r="B46" s="90"/>
      <c r="C46" s="93" t="s">
        <v>107</v>
      </c>
      <c r="D46" s="78" t="s">
        <v>104</v>
      </c>
      <c r="E46" s="89"/>
      <c r="F46" s="78" t="s">
        <v>104</v>
      </c>
      <c r="G46" s="78" t="s">
        <v>104</v>
      </c>
      <c r="H46" s="89"/>
      <c r="I46" s="89"/>
      <c r="J46" s="89"/>
      <c r="K46" s="122"/>
    </row>
    <row r="47" spans="2:11" ht="16.5" thickTop="1" thickBot="1" x14ac:dyDescent="0.3">
      <c r="B47" s="90"/>
      <c r="C47" s="93" t="s">
        <v>108</v>
      </c>
      <c r="D47" s="78" t="s">
        <v>104</v>
      </c>
      <c r="E47" s="89"/>
      <c r="F47" s="78" t="s">
        <v>104</v>
      </c>
      <c r="G47" s="78" t="s">
        <v>104</v>
      </c>
      <c r="H47" s="89"/>
      <c r="I47" s="89"/>
      <c r="J47" s="89"/>
      <c r="K47" s="122"/>
    </row>
    <row r="48" spans="2:11" ht="16.5" thickTop="1" thickBot="1" x14ac:dyDescent="0.3">
      <c r="B48" s="90"/>
      <c r="C48" s="91" t="s">
        <v>109</v>
      </c>
      <c r="D48" s="78" t="s">
        <v>104</v>
      </c>
      <c r="E48" s="89"/>
      <c r="F48" s="89"/>
      <c r="G48" s="89"/>
      <c r="H48" s="89"/>
      <c r="I48" s="78" t="s">
        <v>104</v>
      </c>
      <c r="J48" s="78" t="s">
        <v>104</v>
      </c>
      <c r="K48" s="78" t="s">
        <v>104</v>
      </c>
    </row>
    <row r="49" spans="2:11" ht="16.5" thickTop="1" thickBot="1" x14ac:dyDescent="0.3">
      <c r="B49" s="90"/>
      <c r="C49" s="91" t="s">
        <v>110</v>
      </c>
      <c r="D49" s="78" t="s">
        <v>104</v>
      </c>
      <c r="E49" s="89"/>
      <c r="F49" s="78" t="s">
        <v>104</v>
      </c>
      <c r="G49" s="78" t="s">
        <v>104</v>
      </c>
      <c r="H49" s="89"/>
      <c r="I49" s="89"/>
      <c r="J49" s="89"/>
      <c r="K49" s="122"/>
    </row>
    <row r="50" spans="2:11" ht="16.5" thickTop="1" thickBot="1" x14ac:dyDescent="0.3">
      <c r="B50" s="90"/>
      <c r="C50" s="87" t="s">
        <v>54</v>
      </c>
      <c r="D50" s="92"/>
      <c r="E50" s="89"/>
      <c r="F50" s="89"/>
      <c r="G50" s="89"/>
      <c r="H50" s="89"/>
      <c r="I50" s="89"/>
      <c r="J50" s="89"/>
      <c r="K50" s="122"/>
    </row>
    <row r="51" spans="2:11" ht="16.5" thickTop="1" thickBot="1" x14ac:dyDescent="0.3">
      <c r="B51" s="90"/>
      <c r="C51" s="91" t="s">
        <v>55</v>
      </c>
      <c r="D51" s="78" t="s">
        <v>104</v>
      </c>
      <c r="E51" s="89"/>
      <c r="F51" s="89"/>
      <c r="G51" s="89"/>
      <c r="H51" s="89"/>
      <c r="I51" s="89"/>
      <c r="J51" s="78" t="s">
        <v>104</v>
      </c>
      <c r="K51" s="122"/>
    </row>
    <row r="52" spans="2:11" ht="16.5" thickTop="1" thickBot="1" x14ac:dyDescent="0.3">
      <c r="B52" s="94" t="s">
        <v>56</v>
      </c>
      <c r="C52" s="95" t="s">
        <v>57</v>
      </c>
      <c r="D52">
        <f>SUM(D53:D65)</f>
        <v>5773726</v>
      </c>
      <c r="E52" s="89"/>
      <c r="F52" s="89"/>
      <c r="G52" s="89"/>
      <c r="H52" s="89"/>
      <c r="I52" s="89"/>
      <c r="J52" s="89"/>
      <c r="K52" s="122"/>
    </row>
    <row r="53" spans="2:11" ht="16.5" thickTop="1" thickBot="1" x14ac:dyDescent="0.3">
      <c r="B53" s="96"/>
      <c r="C53" s="97" t="s">
        <v>48</v>
      </c>
      <c r="D53" s="123">
        <v>4745574</v>
      </c>
      <c r="E53" s="89"/>
      <c r="F53" s="78">
        <v>4619518</v>
      </c>
      <c r="G53" s="78">
        <v>119072</v>
      </c>
      <c r="H53" s="78">
        <v>6984</v>
      </c>
      <c r="I53" s="89"/>
      <c r="J53" s="89"/>
      <c r="K53" s="122"/>
    </row>
    <row r="54" spans="2:11" ht="16.5" thickTop="1" thickBot="1" x14ac:dyDescent="0.3">
      <c r="B54" s="96"/>
      <c r="C54" s="97" t="s">
        <v>58</v>
      </c>
      <c r="D54" s="123">
        <v>901772</v>
      </c>
      <c r="E54" s="89"/>
      <c r="F54" s="78">
        <v>900964</v>
      </c>
      <c r="G54" s="78">
        <v>755</v>
      </c>
      <c r="H54" s="78">
        <v>53</v>
      </c>
      <c r="I54" s="89"/>
      <c r="J54" s="89"/>
      <c r="K54" s="122"/>
    </row>
    <row r="55" spans="2:11" ht="16.5" thickTop="1" thickBot="1" x14ac:dyDescent="0.3">
      <c r="B55" s="96"/>
      <c r="C55" s="97" t="s">
        <v>59</v>
      </c>
      <c r="D55" s="123" t="s">
        <v>104</v>
      </c>
      <c r="E55" s="89"/>
      <c r="F55" s="89"/>
      <c r="G55" s="123" t="s">
        <v>104</v>
      </c>
      <c r="H55" s="123" t="s">
        <v>104</v>
      </c>
      <c r="I55" s="89"/>
      <c r="J55" s="89"/>
      <c r="K55" s="122"/>
    </row>
    <row r="56" spans="2:11" ht="16.5" thickTop="1" thickBot="1" x14ac:dyDescent="0.3">
      <c r="B56" s="96"/>
      <c r="C56" s="97" t="s">
        <v>60</v>
      </c>
      <c r="D56" s="123" t="s">
        <v>104</v>
      </c>
      <c r="E56" s="89"/>
      <c r="F56" s="89"/>
      <c r="G56" s="123" t="s">
        <v>104</v>
      </c>
      <c r="H56" s="123" t="s">
        <v>104</v>
      </c>
      <c r="I56" s="89"/>
      <c r="J56" s="89"/>
      <c r="K56" s="122"/>
    </row>
    <row r="57" spans="2:11" ht="16.5" thickTop="1" thickBot="1" x14ac:dyDescent="0.3">
      <c r="B57" s="96"/>
      <c r="C57" s="95" t="s">
        <v>111</v>
      </c>
      <c r="D57" s="92"/>
      <c r="E57" s="89"/>
      <c r="F57" s="89"/>
      <c r="G57" s="89"/>
      <c r="H57" s="89"/>
      <c r="I57" s="89"/>
      <c r="J57" s="89"/>
      <c r="K57" s="122"/>
    </row>
    <row r="58" spans="2:11" ht="16.5" thickTop="1" thickBot="1" x14ac:dyDescent="0.3">
      <c r="B58" s="96"/>
      <c r="C58" s="97" t="s">
        <v>58</v>
      </c>
      <c r="D58" s="123">
        <v>65176</v>
      </c>
      <c r="E58" s="89"/>
      <c r="F58" s="123" t="s">
        <v>104</v>
      </c>
      <c r="G58" s="123" t="s">
        <v>104</v>
      </c>
      <c r="H58" s="123" t="s">
        <v>104</v>
      </c>
      <c r="I58" s="89"/>
      <c r="J58" s="89"/>
      <c r="K58" s="122"/>
    </row>
    <row r="59" spans="2:11" ht="16.5" thickTop="1" thickBot="1" x14ac:dyDescent="0.3">
      <c r="B59" s="96"/>
      <c r="C59" s="97" t="s">
        <v>112</v>
      </c>
      <c r="D59" s="78">
        <v>61204</v>
      </c>
      <c r="E59" s="89"/>
      <c r="F59" s="123" t="s">
        <v>104</v>
      </c>
      <c r="G59" s="123" t="s">
        <v>104</v>
      </c>
      <c r="H59" s="123" t="s">
        <v>104</v>
      </c>
      <c r="I59" s="89"/>
      <c r="J59" s="89"/>
      <c r="K59" s="122"/>
    </row>
    <row r="60" spans="2:11" ht="16.5" thickTop="1" thickBot="1" x14ac:dyDescent="0.3">
      <c r="B60" s="96"/>
      <c r="C60" s="95" t="s">
        <v>113</v>
      </c>
      <c r="D60" s="92"/>
      <c r="E60" s="89"/>
      <c r="F60" s="88"/>
      <c r="G60" s="88"/>
      <c r="H60" s="88"/>
      <c r="I60" s="88"/>
      <c r="J60" s="89"/>
      <c r="K60" s="122"/>
    </row>
    <row r="61" spans="2:11" ht="16.5" thickTop="1" thickBot="1" x14ac:dyDescent="0.3">
      <c r="B61" s="96"/>
      <c r="C61" s="97" t="s">
        <v>75</v>
      </c>
      <c r="D61" s="123" t="s">
        <v>104</v>
      </c>
      <c r="E61" s="89"/>
      <c r="F61" s="123" t="s">
        <v>104</v>
      </c>
      <c r="G61" s="123" t="s">
        <v>104</v>
      </c>
      <c r="H61" s="123" t="s">
        <v>104</v>
      </c>
      <c r="I61" s="89"/>
      <c r="J61" s="88" t="s">
        <v>76</v>
      </c>
      <c r="K61" s="122"/>
    </row>
    <row r="62" spans="2:11" ht="16.5" thickTop="1" thickBot="1" x14ac:dyDescent="0.3">
      <c r="B62" s="96"/>
      <c r="C62" s="97" t="s">
        <v>114</v>
      </c>
      <c r="D62" s="123" t="s">
        <v>104</v>
      </c>
      <c r="E62" s="89"/>
      <c r="F62" s="123" t="s">
        <v>104</v>
      </c>
      <c r="G62" s="123" t="s">
        <v>104</v>
      </c>
      <c r="H62" s="123" t="s">
        <v>104</v>
      </c>
      <c r="I62" s="89"/>
      <c r="J62" s="88"/>
      <c r="K62" s="122"/>
    </row>
    <row r="63" spans="2:11" ht="16.5" thickTop="1" thickBot="1" x14ac:dyDescent="0.3">
      <c r="B63" s="96"/>
      <c r="C63" s="97" t="s">
        <v>115</v>
      </c>
      <c r="D63" s="123" t="s">
        <v>104</v>
      </c>
      <c r="E63" s="89"/>
      <c r="F63" s="123" t="s">
        <v>104</v>
      </c>
      <c r="G63" s="123" t="s">
        <v>104</v>
      </c>
      <c r="H63" s="123" t="s">
        <v>104</v>
      </c>
      <c r="I63" s="89"/>
      <c r="J63" s="88"/>
      <c r="K63" s="122"/>
    </row>
    <row r="64" spans="2:11" ht="16.5" thickTop="1" thickBot="1" x14ac:dyDescent="0.3">
      <c r="B64" s="96"/>
      <c r="C64" s="95" t="s">
        <v>116</v>
      </c>
      <c r="D64" s="92"/>
      <c r="E64" s="89"/>
      <c r="F64" s="89"/>
      <c r="G64" s="89"/>
      <c r="H64" s="89"/>
      <c r="I64" s="89"/>
      <c r="J64" s="88"/>
      <c r="K64" s="122"/>
    </row>
    <row r="65" spans="2:11" ht="16.5" thickTop="1" thickBot="1" x14ac:dyDescent="0.3">
      <c r="B65" s="96"/>
      <c r="C65" s="97" t="s">
        <v>117</v>
      </c>
      <c r="D65" s="123" t="s">
        <v>104</v>
      </c>
      <c r="E65" s="89"/>
      <c r="F65" s="123" t="s">
        <v>104</v>
      </c>
      <c r="G65" s="123" t="s">
        <v>104</v>
      </c>
      <c r="H65" s="123" t="s">
        <v>104</v>
      </c>
      <c r="I65" s="89"/>
      <c r="J65" s="88"/>
      <c r="K65" s="122"/>
    </row>
    <row r="66" spans="2:11" ht="16.5" thickTop="1" thickBot="1" x14ac:dyDescent="0.3">
      <c r="B66" s="86" t="s">
        <v>61</v>
      </c>
      <c r="C66" s="87" t="s">
        <v>62</v>
      </c>
      <c r="D66">
        <f>SUM(D67:D70)</f>
        <v>689710.83000000007</v>
      </c>
      <c r="E66" s="89"/>
      <c r="F66" s="89"/>
      <c r="G66" s="89"/>
      <c r="H66" s="89"/>
      <c r="I66" s="89"/>
      <c r="J66" s="88"/>
      <c r="K66" s="122"/>
    </row>
    <row r="67" spans="2:11" ht="16.5" thickTop="1" thickBot="1" x14ac:dyDescent="0.3">
      <c r="B67" s="90"/>
      <c r="C67" s="91" t="s">
        <v>72</v>
      </c>
      <c r="D67" s="78">
        <v>56006</v>
      </c>
      <c r="E67" s="89"/>
      <c r="F67" s="89"/>
      <c r="G67" s="78">
        <v>56006</v>
      </c>
      <c r="H67" s="88"/>
      <c r="I67" s="88"/>
      <c r="J67" s="88"/>
      <c r="K67" s="122"/>
    </row>
    <row r="68" spans="2:11" ht="16.5" thickTop="1" thickBot="1" x14ac:dyDescent="0.3">
      <c r="B68" s="90"/>
      <c r="C68" s="91" t="s">
        <v>63</v>
      </c>
      <c r="D68" s="123">
        <v>329724</v>
      </c>
      <c r="E68" s="89"/>
      <c r="F68" s="123" t="s">
        <v>104</v>
      </c>
      <c r="G68" s="123" t="s">
        <v>104</v>
      </c>
      <c r="H68" s="123" t="s">
        <v>104</v>
      </c>
      <c r="I68" s="89"/>
      <c r="J68" s="88"/>
      <c r="K68" s="122"/>
    </row>
    <row r="69" spans="2:11" ht="16.5" thickTop="1" thickBot="1" x14ac:dyDescent="0.3">
      <c r="B69" s="90"/>
      <c r="C69" s="87" t="s">
        <v>64</v>
      </c>
      <c r="D69" s="92"/>
      <c r="E69" s="89"/>
      <c r="F69" s="89"/>
      <c r="G69" s="89"/>
      <c r="H69" s="89"/>
      <c r="I69" s="89"/>
      <c r="J69" s="88"/>
      <c r="K69" s="127"/>
    </row>
    <row r="70" spans="2:11" ht="16.5" thickTop="1" thickBot="1" x14ac:dyDescent="0.3">
      <c r="B70" s="90"/>
      <c r="C70" s="91" t="s">
        <v>65</v>
      </c>
      <c r="D70" s="126">
        <v>303980.83</v>
      </c>
      <c r="E70" s="89"/>
      <c r="F70" s="89"/>
      <c r="G70" s="125">
        <v>300770.08</v>
      </c>
      <c r="H70" s="89"/>
      <c r="I70" s="89"/>
      <c r="J70" s="88"/>
      <c r="K70" s="122"/>
    </row>
    <row r="71" spans="2:11" ht="16.5" thickTop="1" thickBot="1" x14ac:dyDescent="0.3">
      <c r="B71" s="94" t="s">
        <v>11</v>
      </c>
      <c r="C71" s="98" t="s">
        <v>66</v>
      </c>
      <c r="D71">
        <f>SUM(D72:D76)</f>
        <v>0</v>
      </c>
      <c r="E71" s="89"/>
      <c r="F71" s="89"/>
      <c r="G71" s="89"/>
      <c r="H71" s="89"/>
      <c r="I71" s="89"/>
      <c r="J71" s="89"/>
      <c r="K71" s="122"/>
    </row>
    <row r="72" spans="2:11" ht="16.5" thickTop="1" thickBot="1" x14ac:dyDescent="0.3">
      <c r="B72" s="96"/>
      <c r="C72" s="99" t="s">
        <v>118</v>
      </c>
      <c r="D72" s="123" t="s">
        <v>104</v>
      </c>
      <c r="E72" s="89"/>
      <c r="F72" s="89"/>
      <c r="G72" s="123" t="s">
        <v>104</v>
      </c>
      <c r="H72" s="89"/>
      <c r="I72" s="89"/>
      <c r="J72" s="88"/>
      <c r="K72" s="122"/>
    </row>
    <row r="73" spans="2:11" ht="16.5" thickTop="1" thickBot="1" x14ac:dyDescent="0.3">
      <c r="B73" s="96"/>
      <c r="C73" s="99" t="s">
        <v>119</v>
      </c>
      <c r="D73" s="123" t="s">
        <v>104</v>
      </c>
      <c r="E73" s="89"/>
      <c r="F73" s="89"/>
      <c r="G73" s="123" t="s">
        <v>104</v>
      </c>
      <c r="H73" s="123" t="s">
        <v>104</v>
      </c>
      <c r="I73" s="89"/>
      <c r="J73" s="88"/>
      <c r="K73" s="122"/>
    </row>
    <row r="74" spans="2:11" ht="16.5" thickTop="1" thickBot="1" x14ac:dyDescent="0.3">
      <c r="B74" s="96"/>
      <c r="C74" s="98" t="s">
        <v>67</v>
      </c>
      <c r="D74" s="92"/>
      <c r="E74" s="89"/>
      <c r="F74" s="89"/>
      <c r="G74" s="89"/>
      <c r="H74" s="89"/>
      <c r="I74" s="89"/>
      <c r="J74" s="89"/>
      <c r="K74" s="122"/>
    </row>
    <row r="75" spans="2:11" ht="16.5" thickTop="1" thickBot="1" x14ac:dyDescent="0.3">
      <c r="B75" s="96"/>
      <c r="C75" s="99" t="s">
        <v>120</v>
      </c>
      <c r="D75" s="123" t="s">
        <v>104</v>
      </c>
      <c r="E75" s="89"/>
      <c r="F75" s="89"/>
      <c r="G75" s="89"/>
      <c r="H75" s="123" t="s">
        <v>104</v>
      </c>
      <c r="I75" s="89"/>
      <c r="J75" s="88"/>
      <c r="K75" s="122"/>
    </row>
    <row r="76" spans="2:11" ht="16.5" thickTop="1" thickBot="1" x14ac:dyDescent="0.3">
      <c r="B76" s="128"/>
      <c r="C76" s="129" t="s">
        <v>121</v>
      </c>
      <c r="D76" s="137" t="s">
        <v>104</v>
      </c>
      <c r="E76" s="130"/>
      <c r="F76" s="123" t="s">
        <v>104</v>
      </c>
      <c r="G76" s="123" t="s">
        <v>104</v>
      </c>
      <c r="H76" s="123" t="s">
        <v>104</v>
      </c>
      <c r="I76" s="130"/>
      <c r="J76" s="130"/>
      <c r="K76" s="131"/>
    </row>
    <row r="77" spans="2:11" ht="15.75" thickBot="1" x14ac:dyDescent="0.3"/>
    <row r="78" spans="2:11" ht="15.75" thickBot="1" x14ac:dyDescent="0.3">
      <c r="B78" s="100" t="s">
        <v>68</v>
      </c>
      <c r="C78" s="101"/>
      <c r="D78" s="132">
        <f>SUM(D16,D17,D19,D22,D23,D25,D26,D38,D39,D53,D54,D58,D59,D67,D68,D70,)</f>
        <v>18777816.300284587</v>
      </c>
      <c r="E78" s="89"/>
      <c r="F78" s="133">
        <f>SUM(F16,F17,F22,F23,F53,F54,)</f>
        <v>14528374.155476812</v>
      </c>
      <c r="G78" s="136">
        <f>SUM(G16,G17,G22,G23,G39,G53,G54,G67,G70,)</f>
        <v>490454.78340448393</v>
      </c>
      <c r="H78" s="136">
        <f>SUM(H16,H17,H22,H23,H53,H54,)</f>
        <v>26859.611403294028</v>
      </c>
      <c r="I78" s="133"/>
      <c r="J78" s="133"/>
      <c r="K78" s="134"/>
    </row>
    <row r="79" spans="2:11" x14ac:dyDescent="0.25">
      <c r="J79" s="135"/>
      <c r="K79" s="135"/>
    </row>
  </sheetData>
  <mergeCells count="1">
    <mergeCell ref="B13:K1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79"/>
  <sheetViews>
    <sheetView topLeftCell="A6" workbookViewId="0">
      <selection activeCell="C11" sqref="C11"/>
    </sheetView>
  </sheetViews>
  <sheetFormatPr defaultRowHeight="15" x14ac:dyDescent="0.25"/>
  <cols>
    <col min="2" max="2" width="22.5703125" customWidth="1"/>
    <col min="3" max="3" width="39.42578125" customWidth="1"/>
    <col min="4" max="4" width="14" bestFit="1" customWidth="1"/>
    <col min="5" max="5" width="1.5703125" customWidth="1"/>
    <col min="6" max="8" width="13.42578125" bestFit="1" customWidth="1"/>
    <col min="9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7" t="s">
        <v>35</v>
      </c>
      <c r="C6" s="78" t="s">
        <v>122</v>
      </c>
    </row>
    <row r="8" spans="2:11" ht="15.75" thickBot="1" x14ac:dyDescent="0.3">
      <c r="B8" s="79" t="s">
        <v>36</v>
      </c>
    </row>
    <row r="9" spans="2:11" ht="16.5" thickTop="1" thickBot="1" x14ac:dyDescent="0.3">
      <c r="B9" s="78"/>
      <c r="C9" t="s">
        <v>37</v>
      </c>
    </row>
    <row r="10" spans="2:11" ht="15.75" thickTop="1" x14ac:dyDescent="0.25">
      <c r="B10" s="80"/>
      <c r="C10" t="s">
        <v>38</v>
      </c>
    </row>
    <row r="11" spans="2:11" x14ac:dyDescent="0.25">
      <c r="B11" s="81"/>
    </row>
    <row r="12" spans="2:11" ht="15.75" thickBot="1" x14ac:dyDescent="0.3">
      <c r="B12" s="81"/>
    </row>
    <row r="13" spans="2:11" ht="15.75" thickBot="1" x14ac:dyDescent="0.3">
      <c r="B13" s="167" t="s">
        <v>73</v>
      </c>
      <c r="C13" s="168"/>
      <c r="D13" s="168"/>
      <c r="E13" s="168"/>
      <c r="F13" s="168"/>
      <c r="G13" s="168"/>
      <c r="H13" s="168"/>
      <c r="I13" s="168"/>
      <c r="J13" s="168"/>
      <c r="K13" s="169"/>
    </row>
    <row r="14" spans="2:11" x14ac:dyDescent="0.25">
      <c r="B14" s="82"/>
      <c r="C14" s="83"/>
      <c r="D14" s="84" t="s">
        <v>97</v>
      </c>
      <c r="E14" s="119"/>
      <c r="F14" s="85" t="s">
        <v>98</v>
      </c>
      <c r="G14" s="85" t="s">
        <v>99</v>
      </c>
      <c r="H14" s="85" t="s">
        <v>100</v>
      </c>
      <c r="I14" s="85" t="s">
        <v>101</v>
      </c>
      <c r="J14" s="85" t="s">
        <v>102</v>
      </c>
      <c r="K14" s="120" t="s">
        <v>103</v>
      </c>
    </row>
    <row r="15" spans="2:11" ht="15.75" thickBot="1" x14ac:dyDescent="0.3">
      <c r="B15" s="86" t="s">
        <v>39</v>
      </c>
      <c r="C15" s="87" t="s">
        <v>40</v>
      </c>
      <c r="D15">
        <f>SUM(D16:D20)</f>
        <v>915326</v>
      </c>
      <c r="E15" s="121"/>
      <c r="F15" s="88"/>
      <c r="G15" s="88"/>
      <c r="H15" s="88"/>
      <c r="I15" s="88"/>
      <c r="J15" s="89"/>
      <c r="K15" s="122"/>
    </row>
    <row r="16" spans="2:11" ht="16.5" thickTop="1" thickBot="1" x14ac:dyDescent="0.3">
      <c r="B16" s="90"/>
      <c r="C16" s="91" t="s">
        <v>41</v>
      </c>
      <c r="D16" s="123">
        <v>383958</v>
      </c>
      <c r="E16" s="89"/>
      <c r="F16" s="78">
        <v>382294</v>
      </c>
      <c r="G16" s="78">
        <v>577</v>
      </c>
      <c r="H16" s="78">
        <v>1088</v>
      </c>
      <c r="I16" s="89"/>
      <c r="J16" s="89"/>
      <c r="K16" s="122"/>
    </row>
    <row r="17" spans="2:14" ht="16.5" thickTop="1" thickBot="1" x14ac:dyDescent="0.3">
      <c r="B17" s="90"/>
      <c r="C17" s="91" t="s">
        <v>42</v>
      </c>
      <c r="D17" s="123">
        <v>207490</v>
      </c>
      <c r="E17" s="89">
        <v>207068</v>
      </c>
      <c r="F17" s="78">
        <v>207068</v>
      </c>
      <c r="G17" s="78">
        <v>325</v>
      </c>
      <c r="H17" s="78">
        <v>96</v>
      </c>
      <c r="I17" s="89"/>
      <c r="J17" s="89"/>
      <c r="K17" s="122"/>
    </row>
    <row r="18" spans="2:14" ht="16.5" thickTop="1" thickBot="1" x14ac:dyDescent="0.3">
      <c r="B18" s="90"/>
      <c r="C18" s="91" t="s">
        <v>43</v>
      </c>
      <c r="D18" s="123" t="s">
        <v>104</v>
      </c>
      <c r="E18" s="89"/>
      <c r="F18" s="123" t="s">
        <v>104</v>
      </c>
      <c r="G18" s="123" t="s">
        <v>104</v>
      </c>
      <c r="H18" s="123" t="s">
        <v>104</v>
      </c>
      <c r="I18" s="89"/>
      <c r="J18" s="89"/>
      <c r="K18" s="122"/>
    </row>
    <row r="19" spans="2:14" ht="16.5" thickTop="1" thickBot="1" x14ac:dyDescent="0.3">
      <c r="B19" s="90"/>
      <c r="C19" s="91" t="s">
        <v>69</v>
      </c>
      <c r="D19" s="123">
        <v>323878</v>
      </c>
      <c r="E19" s="89"/>
      <c r="F19" s="123" t="s">
        <v>104</v>
      </c>
      <c r="G19" s="123" t="s">
        <v>104</v>
      </c>
      <c r="H19" s="123" t="s">
        <v>104</v>
      </c>
      <c r="I19" s="89"/>
      <c r="J19" s="89"/>
      <c r="K19" s="122"/>
    </row>
    <row r="20" spans="2:14" ht="16.5" thickTop="1" thickBot="1" x14ac:dyDescent="0.3">
      <c r="B20" s="90"/>
      <c r="C20" s="91" t="s">
        <v>44</v>
      </c>
      <c r="D20" s="123" t="s">
        <v>104</v>
      </c>
      <c r="E20" s="89"/>
      <c r="F20" s="123" t="s">
        <v>104</v>
      </c>
      <c r="G20" s="123" t="s">
        <v>104</v>
      </c>
      <c r="H20" s="123" t="s">
        <v>104</v>
      </c>
      <c r="I20" s="89"/>
      <c r="J20" s="89"/>
      <c r="K20" s="122"/>
    </row>
    <row r="21" spans="2:14" ht="16.5" thickTop="1" thickBot="1" x14ac:dyDescent="0.3">
      <c r="B21" s="90"/>
      <c r="C21" s="87" t="s">
        <v>46</v>
      </c>
      <c r="D21">
        <f>SUM(D22:D28)</f>
        <v>695467</v>
      </c>
      <c r="E21" s="89"/>
      <c r="F21" s="88"/>
      <c r="G21" s="88"/>
      <c r="H21" s="88"/>
      <c r="I21" s="89"/>
      <c r="J21" s="89"/>
      <c r="K21" s="122"/>
    </row>
    <row r="22" spans="2:14" ht="16.5" thickTop="1" thickBot="1" x14ac:dyDescent="0.3">
      <c r="B22" s="90"/>
      <c r="C22" s="91" t="s">
        <v>41</v>
      </c>
      <c r="D22" s="123">
        <v>477885</v>
      </c>
      <c r="E22" s="89"/>
      <c r="F22" s="78">
        <v>475813</v>
      </c>
      <c r="G22" s="78">
        <v>718</v>
      </c>
      <c r="H22" s="78">
        <v>1354</v>
      </c>
      <c r="I22" s="89"/>
      <c r="J22" s="89"/>
      <c r="K22" s="122"/>
    </row>
    <row r="23" spans="2:14" ht="16.5" thickTop="1" thickBot="1" x14ac:dyDescent="0.3">
      <c r="B23" s="90"/>
      <c r="C23" s="91" t="s">
        <v>42</v>
      </c>
      <c r="D23" s="123">
        <v>189756</v>
      </c>
      <c r="E23" s="89"/>
      <c r="F23" s="124">
        <v>189370</v>
      </c>
      <c r="G23" s="124">
        <v>298</v>
      </c>
      <c r="H23" s="124">
        <v>88</v>
      </c>
      <c r="I23" s="89"/>
      <c r="J23" s="89"/>
      <c r="K23" s="122"/>
    </row>
    <row r="24" spans="2:14" ht="16.5" thickTop="1" thickBot="1" x14ac:dyDescent="0.3">
      <c r="B24" s="90"/>
      <c r="C24" s="91" t="s">
        <v>43</v>
      </c>
      <c r="D24" s="123" t="s">
        <v>104</v>
      </c>
      <c r="E24" s="89"/>
      <c r="F24" s="123" t="s">
        <v>104</v>
      </c>
      <c r="G24" s="123" t="s">
        <v>104</v>
      </c>
      <c r="H24" s="123" t="s">
        <v>104</v>
      </c>
      <c r="I24" s="89"/>
      <c r="J24" s="89"/>
      <c r="K24" s="122"/>
    </row>
    <row r="25" spans="2:14" ht="16.5" thickTop="1" thickBot="1" x14ac:dyDescent="0.3">
      <c r="B25" s="90"/>
      <c r="C25" s="91" t="s">
        <v>69</v>
      </c>
      <c r="D25" s="123">
        <v>6300</v>
      </c>
      <c r="E25" s="89"/>
      <c r="F25" s="123" t="s">
        <v>104</v>
      </c>
      <c r="G25" s="123" t="s">
        <v>104</v>
      </c>
      <c r="H25" s="123" t="s">
        <v>104</v>
      </c>
      <c r="I25" s="89"/>
      <c r="J25" s="89"/>
      <c r="K25" s="122"/>
      <c r="N25" s="81"/>
    </row>
    <row r="26" spans="2:14" ht="16.5" thickTop="1" thickBot="1" x14ac:dyDescent="0.3">
      <c r="B26" s="90"/>
      <c r="C26" s="91" t="s">
        <v>70</v>
      </c>
      <c r="D26" s="123">
        <v>21526</v>
      </c>
      <c r="E26" s="89"/>
      <c r="F26" s="123" t="s">
        <v>104</v>
      </c>
      <c r="G26" s="123" t="s">
        <v>104</v>
      </c>
      <c r="H26" s="123" t="s">
        <v>104</v>
      </c>
      <c r="I26" s="89"/>
      <c r="J26" s="89"/>
      <c r="K26" s="122"/>
      <c r="N26" s="81"/>
    </row>
    <row r="27" spans="2:14" ht="16.5" thickTop="1" thickBot="1" x14ac:dyDescent="0.3">
      <c r="B27" s="90"/>
      <c r="C27" s="91" t="s">
        <v>45</v>
      </c>
      <c r="D27" s="123" t="s">
        <v>104</v>
      </c>
      <c r="E27" s="89"/>
      <c r="F27" s="123" t="s">
        <v>104</v>
      </c>
      <c r="G27" s="123" t="s">
        <v>104</v>
      </c>
      <c r="H27" s="123" t="s">
        <v>104</v>
      </c>
      <c r="I27" s="89"/>
      <c r="J27" s="89"/>
      <c r="K27" s="122"/>
      <c r="N27" s="81"/>
    </row>
    <row r="28" spans="2:14" ht="16.5" thickTop="1" thickBot="1" x14ac:dyDescent="0.3">
      <c r="B28" s="90"/>
      <c r="C28" s="91" t="s">
        <v>44</v>
      </c>
      <c r="D28" s="123" t="s">
        <v>104</v>
      </c>
      <c r="E28" s="89"/>
      <c r="F28" s="123" t="s">
        <v>104</v>
      </c>
      <c r="G28" s="123" t="s">
        <v>104</v>
      </c>
      <c r="H28" s="123" t="s">
        <v>104</v>
      </c>
      <c r="I28" s="89"/>
      <c r="J28" s="89"/>
      <c r="K28" s="122"/>
      <c r="N28" s="81"/>
    </row>
    <row r="29" spans="2:14" ht="16.5" thickTop="1" thickBot="1" x14ac:dyDescent="0.3">
      <c r="B29" s="90"/>
      <c r="C29" s="87" t="s">
        <v>47</v>
      </c>
      <c r="D29">
        <f>SUM(D30:D36)</f>
        <v>695467</v>
      </c>
      <c r="E29" s="89"/>
      <c r="F29" s="88"/>
      <c r="G29" s="88"/>
      <c r="H29" s="88"/>
      <c r="I29" s="88"/>
      <c r="J29" s="89"/>
      <c r="K29" s="122"/>
      <c r="N29" s="81"/>
    </row>
    <row r="30" spans="2:14" ht="16.5" thickTop="1" thickBot="1" x14ac:dyDescent="0.3">
      <c r="B30" s="90"/>
      <c r="C30" s="91" t="s">
        <v>41</v>
      </c>
      <c r="D30" s="123">
        <v>477885</v>
      </c>
      <c r="E30" s="89"/>
      <c r="F30" s="78">
        <v>475813</v>
      </c>
      <c r="G30" s="78">
        <v>718</v>
      </c>
      <c r="H30" s="78">
        <v>1354</v>
      </c>
      <c r="I30" s="89"/>
      <c r="J30" s="89"/>
      <c r="K30" s="122"/>
      <c r="N30" s="81"/>
    </row>
    <row r="31" spans="2:14" ht="16.5" thickTop="1" thickBot="1" x14ac:dyDescent="0.3">
      <c r="B31" s="90"/>
      <c r="C31" s="91" t="s">
        <v>42</v>
      </c>
      <c r="D31" s="123">
        <v>189756</v>
      </c>
      <c r="E31" s="89"/>
      <c r="F31" s="124">
        <v>189370</v>
      </c>
      <c r="G31" s="124">
        <v>298</v>
      </c>
      <c r="H31" s="124">
        <v>88</v>
      </c>
      <c r="I31" s="89"/>
      <c r="J31" s="89"/>
      <c r="K31" s="122"/>
    </row>
    <row r="32" spans="2:14" ht="16.5" thickTop="1" thickBot="1" x14ac:dyDescent="0.3">
      <c r="B32" s="90"/>
      <c r="C32" s="91" t="s">
        <v>43</v>
      </c>
      <c r="D32" s="123" t="s">
        <v>104</v>
      </c>
      <c r="E32" s="89"/>
      <c r="F32" s="123" t="s">
        <v>104</v>
      </c>
      <c r="G32" s="123" t="s">
        <v>104</v>
      </c>
      <c r="H32" s="123" t="s">
        <v>104</v>
      </c>
      <c r="I32" s="89"/>
      <c r="J32" s="89"/>
      <c r="K32" s="122"/>
    </row>
    <row r="33" spans="2:11" ht="16.5" thickTop="1" thickBot="1" x14ac:dyDescent="0.3">
      <c r="B33" s="90"/>
      <c r="C33" s="91" t="s">
        <v>69</v>
      </c>
      <c r="D33" s="123">
        <v>6300</v>
      </c>
      <c r="E33" s="89"/>
      <c r="F33" s="123" t="s">
        <v>104</v>
      </c>
      <c r="G33" s="123" t="s">
        <v>104</v>
      </c>
      <c r="H33" s="123" t="s">
        <v>104</v>
      </c>
      <c r="I33" s="89"/>
      <c r="J33" s="89"/>
      <c r="K33" s="122"/>
    </row>
    <row r="34" spans="2:11" ht="16.5" thickTop="1" thickBot="1" x14ac:dyDescent="0.3">
      <c r="B34" s="90"/>
      <c r="C34" s="91" t="s">
        <v>70</v>
      </c>
      <c r="D34" s="123">
        <v>21526</v>
      </c>
      <c r="E34" s="89"/>
      <c r="F34" s="123" t="s">
        <v>104</v>
      </c>
      <c r="G34" s="123" t="s">
        <v>104</v>
      </c>
      <c r="H34" s="123" t="s">
        <v>104</v>
      </c>
      <c r="I34" s="89"/>
      <c r="J34" s="89"/>
      <c r="K34" s="122"/>
    </row>
    <row r="35" spans="2:11" ht="16.5" thickTop="1" thickBot="1" x14ac:dyDescent="0.3">
      <c r="B35" s="90"/>
      <c r="C35" s="91" t="s">
        <v>45</v>
      </c>
      <c r="D35" s="123" t="s">
        <v>104</v>
      </c>
      <c r="E35" s="89"/>
      <c r="F35" s="123" t="s">
        <v>104</v>
      </c>
      <c r="G35" s="123" t="s">
        <v>104</v>
      </c>
      <c r="H35" s="123" t="s">
        <v>104</v>
      </c>
      <c r="I35" s="89"/>
      <c r="J35" s="89"/>
      <c r="K35" s="122"/>
    </row>
    <row r="36" spans="2:11" ht="16.5" thickTop="1" thickBot="1" x14ac:dyDescent="0.3">
      <c r="B36" s="90"/>
      <c r="C36" s="91" t="s">
        <v>44</v>
      </c>
      <c r="D36" s="123" t="s">
        <v>104</v>
      </c>
      <c r="E36" s="89"/>
      <c r="F36" s="89"/>
      <c r="G36" s="123" t="s">
        <v>104</v>
      </c>
      <c r="H36" s="123" t="s">
        <v>104</v>
      </c>
      <c r="I36" s="89"/>
      <c r="J36" s="89"/>
      <c r="K36" s="122"/>
    </row>
    <row r="37" spans="2:11" ht="16.5" thickTop="1" thickBot="1" x14ac:dyDescent="0.3">
      <c r="B37" s="90"/>
      <c r="C37" s="87" t="s">
        <v>49</v>
      </c>
      <c r="D37">
        <f>SUM(D38:D40)</f>
        <v>60871</v>
      </c>
      <c r="E37" s="89"/>
      <c r="F37" s="89"/>
      <c r="G37" s="89"/>
      <c r="H37" s="89"/>
      <c r="I37" s="89"/>
      <c r="J37" s="89"/>
      <c r="K37" s="122"/>
    </row>
    <row r="38" spans="2:11" ht="16.5" thickTop="1" thickBot="1" x14ac:dyDescent="0.3">
      <c r="B38" s="90"/>
      <c r="C38" s="91" t="s">
        <v>50</v>
      </c>
      <c r="D38" s="123">
        <v>60853</v>
      </c>
      <c r="E38" s="89"/>
      <c r="F38" s="123" t="s">
        <v>104</v>
      </c>
      <c r="G38" s="123" t="s">
        <v>104</v>
      </c>
      <c r="H38" s="123" t="s">
        <v>104</v>
      </c>
      <c r="I38" s="89"/>
      <c r="J38" s="89"/>
      <c r="K38" s="122"/>
    </row>
    <row r="39" spans="2:11" ht="16.5" thickTop="1" thickBot="1" x14ac:dyDescent="0.3">
      <c r="B39" s="90"/>
      <c r="C39" s="91" t="s">
        <v>51</v>
      </c>
      <c r="D39" s="123">
        <v>18</v>
      </c>
      <c r="E39" s="89"/>
      <c r="F39" s="89"/>
      <c r="G39" s="123">
        <v>18</v>
      </c>
      <c r="H39" s="89"/>
      <c r="I39" s="89"/>
      <c r="J39" s="89"/>
      <c r="K39" s="122"/>
    </row>
    <row r="40" spans="2:11" ht="16.5" thickTop="1" thickBot="1" x14ac:dyDescent="0.3">
      <c r="B40" s="90"/>
      <c r="C40" s="91" t="s">
        <v>52</v>
      </c>
      <c r="D40" s="123" t="s">
        <v>104</v>
      </c>
      <c r="E40" s="89"/>
      <c r="F40" s="89"/>
      <c r="G40" s="89"/>
      <c r="H40" s="89"/>
      <c r="I40" s="89"/>
      <c r="J40" s="89"/>
      <c r="K40" s="123" t="s">
        <v>104</v>
      </c>
    </row>
    <row r="41" spans="2:11" ht="16.5" thickTop="1" thickBot="1" x14ac:dyDescent="0.3">
      <c r="B41" s="90"/>
      <c r="C41" s="87" t="s">
        <v>10</v>
      </c>
      <c r="D41">
        <f>SUM(D42:D51)</f>
        <v>0</v>
      </c>
      <c r="E41" s="89"/>
      <c r="F41" s="89"/>
      <c r="G41" s="89"/>
      <c r="H41" s="89"/>
      <c r="I41" s="89"/>
      <c r="J41" s="89"/>
      <c r="K41" s="122"/>
    </row>
    <row r="42" spans="2:11" ht="16.5" thickTop="1" thickBot="1" x14ac:dyDescent="0.3">
      <c r="B42" s="90"/>
      <c r="C42" s="91" t="s">
        <v>53</v>
      </c>
      <c r="D42" s="123" t="s">
        <v>104</v>
      </c>
      <c r="E42" s="89"/>
      <c r="F42" s="123" t="s">
        <v>104</v>
      </c>
      <c r="G42" s="123" t="s">
        <v>104</v>
      </c>
      <c r="H42" s="89"/>
      <c r="I42" s="89"/>
      <c r="J42" s="89"/>
      <c r="K42" s="122"/>
    </row>
    <row r="43" spans="2:11" ht="16.5" thickTop="1" thickBot="1" x14ac:dyDescent="0.3">
      <c r="B43" s="90"/>
      <c r="C43" s="91" t="s">
        <v>105</v>
      </c>
      <c r="D43" s="123" t="s">
        <v>104</v>
      </c>
      <c r="E43" s="89"/>
      <c r="F43" s="123" t="s">
        <v>104</v>
      </c>
      <c r="G43" s="123" t="s">
        <v>104</v>
      </c>
      <c r="H43" s="89"/>
      <c r="I43" s="89"/>
      <c r="J43" s="89"/>
      <c r="K43" s="122"/>
    </row>
    <row r="44" spans="2:11" ht="16.5" thickTop="1" thickBot="1" x14ac:dyDescent="0.3">
      <c r="B44" s="90"/>
      <c r="C44" s="91" t="s">
        <v>106</v>
      </c>
      <c r="D44" s="123" t="s">
        <v>104</v>
      </c>
      <c r="E44" s="89"/>
      <c r="F44" s="123" t="s">
        <v>104</v>
      </c>
      <c r="G44" s="89"/>
      <c r="H44" s="89"/>
      <c r="I44" s="123" t="s">
        <v>104</v>
      </c>
      <c r="J44" s="89"/>
      <c r="K44" s="122"/>
    </row>
    <row r="45" spans="2:11" ht="16.5" thickTop="1" thickBot="1" x14ac:dyDescent="0.3">
      <c r="B45" s="90"/>
      <c r="C45" s="93" t="s">
        <v>71</v>
      </c>
      <c r="D45" s="123" t="s">
        <v>104</v>
      </c>
      <c r="E45" s="89"/>
      <c r="F45" s="123" t="s">
        <v>104</v>
      </c>
      <c r="G45" s="123" t="s">
        <v>104</v>
      </c>
      <c r="H45" s="89"/>
      <c r="I45" s="89"/>
      <c r="J45" s="89"/>
      <c r="K45" s="122"/>
    </row>
    <row r="46" spans="2:11" ht="16.5" thickTop="1" thickBot="1" x14ac:dyDescent="0.3">
      <c r="B46" s="90"/>
      <c r="C46" s="93" t="s">
        <v>107</v>
      </c>
      <c r="D46" s="123" t="s">
        <v>104</v>
      </c>
      <c r="E46" s="89"/>
      <c r="F46" s="123" t="s">
        <v>104</v>
      </c>
      <c r="G46" s="123" t="s">
        <v>104</v>
      </c>
      <c r="H46" s="89"/>
      <c r="I46" s="89"/>
      <c r="J46" s="89"/>
      <c r="K46" s="122"/>
    </row>
    <row r="47" spans="2:11" ht="16.5" thickTop="1" thickBot="1" x14ac:dyDescent="0.3">
      <c r="B47" s="90"/>
      <c r="C47" s="93" t="s">
        <v>108</v>
      </c>
      <c r="D47" s="123" t="s">
        <v>104</v>
      </c>
      <c r="E47" s="89"/>
      <c r="F47" s="123" t="s">
        <v>104</v>
      </c>
      <c r="G47" s="123" t="s">
        <v>104</v>
      </c>
      <c r="H47" s="89"/>
      <c r="I47" s="89"/>
      <c r="J47" s="89"/>
      <c r="K47" s="122"/>
    </row>
    <row r="48" spans="2:11" ht="16.5" thickTop="1" thickBot="1" x14ac:dyDescent="0.3">
      <c r="B48" s="90"/>
      <c r="C48" s="91" t="s">
        <v>109</v>
      </c>
      <c r="D48" s="123" t="s">
        <v>104</v>
      </c>
      <c r="E48" s="89"/>
      <c r="F48" s="89"/>
      <c r="G48" s="89"/>
      <c r="H48" s="89"/>
      <c r="I48" s="123" t="s">
        <v>104</v>
      </c>
      <c r="J48" s="123" t="s">
        <v>104</v>
      </c>
      <c r="K48" s="123" t="s">
        <v>104</v>
      </c>
    </row>
    <row r="49" spans="2:11" ht="16.5" thickTop="1" thickBot="1" x14ac:dyDescent="0.3">
      <c r="B49" s="90"/>
      <c r="C49" s="91" t="s">
        <v>110</v>
      </c>
      <c r="D49" s="123" t="s">
        <v>104</v>
      </c>
      <c r="E49" s="89"/>
      <c r="F49" s="123" t="s">
        <v>104</v>
      </c>
      <c r="G49" s="123" t="s">
        <v>104</v>
      </c>
      <c r="H49" s="89"/>
      <c r="I49" s="89"/>
      <c r="J49" s="89"/>
      <c r="K49" s="122"/>
    </row>
    <row r="50" spans="2:11" ht="16.5" thickTop="1" thickBot="1" x14ac:dyDescent="0.3">
      <c r="B50" s="90"/>
      <c r="C50" s="87" t="s">
        <v>54</v>
      </c>
      <c r="D50" s="92"/>
      <c r="E50" s="89"/>
      <c r="F50" s="89"/>
      <c r="G50" s="89"/>
      <c r="H50" s="89"/>
      <c r="I50" s="89"/>
      <c r="J50" s="89"/>
      <c r="K50" s="122"/>
    </row>
    <row r="51" spans="2:11" ht="16.5" thickTop="1" thickBot="1" x14ac:dyDescent="0.3">
      <c r="B51" s="90"/>
      <c r="C51" s="91" t="s">
        <v>55</v>
      </c>
      <c r="D51" s="123" t="s">
        <v>104</v>
      </c>
      <c r="E51" s="89"/>
      <c r="F51" s="89"/>
      <c r="G51" s="89"/>
      <c r="H51" s="89"/>
      <c r="I51" s="89"/>
      <c r="J51" s="123" t="s">
        <v>104</v>
      </c>
      <c r="K51" s="122"/>
    </row>
    <row r="52" spans="2:11" ht="16.5" thickTop="1" thickBot="1" x14ac:dyDescent="0.3">
      <c r="B52" s="94" t="s">
        <v>56</v>
      </c>
      <c r="C52" s="95" t="s">
        <v>57</v>
      </c>
      <c r="D52">
        <f>SUM(D53:D65)</f>
        <v>578502</v>
      </c>
      <c r="E52" s="89"/>
      <c r="F52" s="89"/>
      <c r="G52" s="89"/>
      <c r="H52" s="89"/>
      <c r="I52" s="89"/>
      <c r="J52" s="89"/>
      <c r="K52" s="122"/>
    </row>
    <row r="53" spans="2:11" ht="16.5" thickTop="1" thickBot="1" x14ac:dyDescent="0.3">
      <c r="B53" s="96"/>
      <c r="C53" s="97" t="s">
        <v>48</v>
      </c>
      <c r="D53" s="123">
        <v>471688</v>
      </c>
      <c r="E53" s="89"/>
      <c r="F53" s="123">
        <v>459158</v>
      </c>
      <c r="G53" s="123">
        <v>11835</v>
      </c>
      <c r="H53" s="123">
        <v>694</v>
      </c>
      <c r="I53" s="89"/>
      <c r="J53" s="89"/>
      <c r="K53" s="122"/>
    </row>
    <row r="54" spans="2:11" ht="16.5" thickTop="1" thickBot="1" x14ac:dyDescent="0.3">
      <c r="B54" s="96"/>
      <c r="C54" s="97" t="s">
        <v>58</v>
      </c>
      <c r="D54" s="123">
        <v>89632</v>
      </c>
      <c r="E54" s="89"/>
      <c r="F54" s="123">
        <v>89552</v>
      </c>
      <c r="G54" s="123">
        <v>75</v>
      </c>
      <c r="H54" s="123">
        <v>5</v>
      </c>
      <c r="I54" s="89"/>
      <c r="J54" s="89"/>
      <c r="K54" s="122"/>
    </row>
    <row r="55" spans="2:11" ht="16.5" thickTop="1" thickBot="1" x14ac:dyDescent="0.3">
      <c r="B55" s="96"/>
      <c r="C55" s="97" t="s">
        <v>59</v>
      </c>
      <c r="D55" s="78" t="s">
        <v>104</v>
      </c>
      <c r="E55" s="89"/>
      <c r="F55" s="89"/>
      <c r="G55" s="123" t="s">
        <v>104</v>
      </c>
      <c r="H55" s="123" t="s">
        <v>104</v>
      </c>
      <c r="I55" s="89"/>
      <c r="J55" s="89"/>
      <c r="K55" s="122"/>
    </row>
    <row r="56" spans="2:11" ht="16.5" thickTop="1" thickBot="1" x14ac:dyDescent="0.3">
      <c r="B56" s="96"/>
      <c r="C56" s="97" t="s">
        <v>60</v>
      </c>
      <c r="D56" s="78" t="s">
        <v>104</v>
      </c>
      <c r="E56" s="89"/>
      <c r="F56" s="89"/>
      <c r="G56" s="123" t="s">
        <v>104</v>
      </c>
      <c r="H56" s="123" t="s">
        <v>104</v>
      </c>
      <c r="I56" s="89"/>
      <c r="J56" s="89"/>
      <c r="K56" s="122"/>
    </row>
    <row r="57" spans="2:11" ht="16.5" thickTop="1" thickBot="1" x14ac:dyDescent="0.3">
      <c r="B57" s="96"/>
      <c r="C57" s="95" t="s">
        <v>111</v>
      </c>
      <c r="D57" s="92"/>
      <c r="E57" s="89"/>
      <c r="F57" s="89"/>
      <c r="G57" s="89"/>
      <c r="H57" s="89"/>
      <c r="I57" s="89"/>
      <c r="J57" s="89"/>
      <c r="K57" s="122"/>
    </row>
    <row r="58" spans="2:11" ht="16.5" thickTop="1" thickBot="1" x14ac:dyDescent="0.3">
      <c r="B58" s="96"/>
      <c r="C58" s="97" t="s">
        <v>58</v>
      </c>
      <c r="D58" s="123">
        <v>0</v>
      </c>
      <c r="E58" s="89"/>
      <c r="F58" s="123">
        <v>0</v>
      </c>
      <c r="G58" s="123">
        <v>0</v>
      </c>
      <c r="H58" s="123">
        <v>0</v>
      </c>
      <c r="I58" s="89"/>
      <c r="J58" s="89"/>
      <c r="K58" s="122"/>
    </row>
    <row r="59" spans="2:11" ht="16.5" thickTop="1" thickBot="1" x14ac:dyDescent="0.3">
      <c r="B59" s="96"/>
      <c r="C59" s="97" t="s">
        <v>112</v>
      </c>
      <c r="D59" s="78">
        <v>17182</v>
      </c>
      <c r="E59" s="89">
        <v>17108</v>
      </c>
      <c r="F59" s="123">
        <v>17108</v>
      </c>
      <c r="G59" s="123">
        <v>26</v>
      </c>
      <c r="H59" s="123">
        <v>49</v>
      </c>
      <c r="I59" s="89"/>
      <c r="J59" s="89"/>
      <c r="K59" s="122"/>
    </row>
    <row r="60" spans="2:11" ht="16.5" thickTop="1" thickBot="1" x14ac:dyDescent="0.3">
      <c r="B60" s="96"/>
      <c r="C60" s="95" t="s">
        <v>113</v>
      </c>
      <c r="D60" s="92"/>
      <c r="E60" s="89"/>
      <c r="F60" s="88"/>
      <c r="G60" s="88"/>
      <c r="H60" s="88"/>
      <c r="I60" s="88"/>
      <c r="J60" s="89"/>
      <c r="K60" s="122"/>
    </row>
    <row r="61" spans="2:11" ht="16.5" thickTop="1" thickBot="1" x14ac:dyDescent="0.3">
      <c r="B61" s="96"/>
      <c r="C61" s="97" t="s">
        <v>75</v>
      </c>
      <c r="D61" s="123" t="s">
        <v>104</v>
      </c>
      <c r="E61" s="89"/>
      <c r="F61" s="123" t="s">
        <v>104</v>
      </c>
      <c r="G61" s="123" t="s">
        <v>104</v>
      </c>
      <c r="H61" s="123" t="s">
        <v>104</v>
      </c>
      <c r="I61" s="89"/>
      <c r="J61" s="88"/>
      <c r="K61" s="122"/>
    </row>
    <row r="62" spans="2:11" ht="16.5" thickTop="1" thickBot="1" x14ac:dyDescent="0.3">
      <c r="B62" s="96"/>
      <c r="C62" s="97" t="s">
        <v>114</v>
      </c>
      <c r="D62" s="123" t="s">
        <v>104</v>
      </c>
      <c r="E62" s="89"/>
      <c r="F62" s="123" t="s">
        <v>104</v>
      </c>
      <c r="G62" s="123" t="s">
        <v>104</v>
      </c>
      <c r="H62" s="123" t="s">
        <v>104</v>
      </c>
      <c r="I62" s="89"/>
      <c r="J62" s="88"/>
      <c r="K62" s="122"/>
    </row>
    <row r="63" spans="2:11" ht="16.5" thickTop="1" thickBot="1" x14ac:dyDescent="0.3">
      <c r="B63" s="96"/>
      <c r="C63" s="97" t="s">
        <v>115</v>
      </c>
      <c r="D63" s="78" t="s">
        <v>104</v>
      </c>
      <c r="E63" s="89"/>
      <c r="F63" s="78" t="s">
        <v>104</v>
      </c>
      <c r="G63" s="78" t="s">
        <v>104</v>
      </c>
      <c r="H63" s="78" t="s">
        <v>104</v>
      </c>
      <c r="I63" s="89"/>
      <c r="J63" s="88"/>
      <c r="K63" s="122"/>
    </row>
    <row r="64" spans="2:11" ht="16.5" thickTop="1" thickBot="1" x14ac:dyDescent="0.3">
      <c r="B64" s="96"/>
      <c r="C64" s="95" t="s">
        <v>116</v>
      </c>
      <c r="D64" s="92"/>
      <c r="E64" s="89"/>
      <c r="F64" s="89"/>
      <c r="G64" s="89"/>
      <c r="H64" s="89"/>
      <c r="I64" s="89"/>
      <c r="J64" s="88"/>
      <c r="K64" s="122"/>
    </row>
    <row r="65" spans="2:11" ht="16.5" thickTop="1" thickBot="1" x14ac:dyDescent="0.3">
      <c r="B65" s="96"/>
      <c r="C65" s="97" t="s">
        <v>117</v>
      </c>
      <c r="D65" s="123" t="s">
        <v>104</v>
      </c>
      <c r="E65" s="89"/>
      <c r="F65" s="78" t="s">
        <v>104</v>
      </c>
      <c r="G65" s="78" t="s">
        <v>104</v>
      </c>
      <c r="H65" s="78" t="s">
        <v>104</v>
      </c>
      <c r="I65" s="89"/>
      <c r="J65" s="88"/>
      <c r="K65" s="122"/>
    </row>
    <row r="66" spans="2:11" ht="16.5" thickTop="1" thickBot="1" x14ac:dyDescent="0.3">
      <c r="B66" s="86" t="s">
        <v>61</v>
      </c>
      <c r="C66" s="87" t="s">
        <v>62</v>
      </c>
      <c r="D66" s="102">
        <f>SUM(D67:D70)</f>
        <v>162100</v>
      </c>
      <c r="E66" s="89"/>
      <c r="F66" s="89"/>
      <c r="G66" s="89"/>
      <c r="H66" s="89"/>
      <c r="I66" s="89"/>
      <c r="J66" s="88"/>
      <c r="K66" s="122"/>
    </row>
    <row r="67" spans="2:11" ht="16.5" thickTop="1" thickBot="1" x14ac:dyDescent="0.3">
      <c r="B67" s="90"/>
      <c r="C67" s="91" t="s">
        <v>72</v>
      </c>
      <c r="D67" s="125" t="s">
        <v>104</v>
      </c>
      <c r="E67" s="89"/>
      <c r="F67" s="89"/>
      <c r="G67" s="78" t="s">
        <v>104</v>
      </c>
      <c r="H67" s="88"/>
      <c r="I67" s="88"/>
      <c r="J67" s="88"/>
      <c r="K67" s="122"/>
    </row>
    <row r="68" spans="2:11" ht="16.5" thickTop="1" thickBot="1" x14ac:dyDescent="0.3">
      <c r="B68" s="90"/>
      <c r="C68" s="91" t="s">
        <v>63</v>
      </c>
      <c r="D68" s="126">
        <v>94343</v>
      </c>
      <c r="E68" s="89"/>
      <c r="F68" s="78" t="s">
        <v>104</v>
      </c>
      <c r="G68" s="78" t="s">
        <v>104</v>
      </c>
      <c r="H68" s="78" t="s">
        <v>104</v>
      </c>
      <c r="I68" s="89"/>
      <c r="J68" s="88"/>
      <c r="K68" s="122"/>
    </row>
    <row r="69" spans="2:11" ht="16.5" thickTop="1" thickBot="1" x14ac:dyDescent="0.3">
      <c r="B69" s="90"/>
      <c r="C69" s="87" t="s">
        <v>64</v>
      </c>
      <c r="D69" s="92"/>
      <c r="E69" s="89"/>
      <c r="F69" s="89"/>
      <c r="G69" s="89"/>
      <c r="H69" s="89"/>
      <c r="I69" s="89"/>
      <c r="J69" s="88"/>
      <c r="K69" s="127"/>
    </row>
    <row r="70" spans="2:11" ht="16.5" thickTop="1" thickBot="1" x14ac:dyDescent="0.3">
      <c r="B70" s="90"/>
      <c r="C70" s="91" t="s">
        <v>65</v>
      </c>
      <c r="D70" s="126">
        <v>67757</v>
      </c>
      <c r="E70" s="89"/>
      <c r="F70" s="89"/>
      <c r="G70" s="78">
        <v>64946</v>
      </c>
      <c r="H70" s="89"/>
      <c r="I70" s="89"/>
      <c r="J70" s="88"/>
      <c r="K70" s="122"/>
    </row>
    <row r="71" spans="2:11" ht="16.5" thickTop="1" thickBot="1" x14ac:dyDescent="0.3">
      <c r="B71" s="94" t="s">
        <v>11</v>
      </c>
      <c r="C71" s="98" t="s">
        <v>66</v>
      </c>
      <c r="D71">
        <f>SUM(D72:D76)</f>
        <v>0</v>
      </c>
      <c r="E71" s="89"/>
      <c r="F71" s="89"/>
      <c r="G71" s="89"/>
      <c r="H71" s="89"/>
      <c r="I71" s="89"/>
      <c r="J71" s="89"/>
      <c r="K71" s="122"/>
    </row>
    <row r="72" spans="2:11" ht="16.5" thickTop="1" thickBot="1" x14ac:dyDescent="0.3">
      <c r="B72" s="96"/>
      <c r="C72" s="99" t="s">
        <v>118</v>
      </c>
      <c r="D72" s="78" t="s">
        <v>104</v>
      </c>
      <c r="E72" s="89"/>
      <c r="F72" s="89"/>
      <c r="G72" s="78" t="s">
        <v>104</v>
      </c>
      <c r="H72" s="89"/>
      <c r="I72" s="89"/>
      <c r="J72" s="88"/>
      <c r="K72" s="122"/>
    </row>
    <row r="73" spans="2:11" ht="16.5" thickTop="1" thickBot="1" x14ac:dyDescent="0.3">
      <c r="B73" s="96"/>
      <c r="C73" s="99" t="s">
        <v>119</v>
      </c>
      <c r="D73" s="78" t="s">
        <v>104</v>
      </c>
      <c r="E73" s="89"/>
      <c r="F73" s="89"/>
      <c r="G73" s="78" t="s">
        <v>104</v>
      </c>
      <c r="H73" s="78" t="s">
        <v>104</v>
      </c>
      <c r="I73" s="89"/>
      <c r="J73" s="88"/>
      <c r="K73" s="122"/>
    </row>
    <row r="74" spans="2:11" ht="16.5" thickTop="1" thickBot="1" x14ac:dyDescent="0.3">
      <c r="B74" s="96"/>
      <c r="C74" s="98" t="s">
        <v>67</v>
      </c>
      <c r="D74" s="92"/>
      <c r="E74" s="89"/>
      <c r="F74" s="89"/>
      <c r="G74" s="89"/>
      <c r="H74" s="89"/>
      <c r="I74" s="89"/>
      <c r="J74" s="89"/>
      <c r="K74" s="122"/>
    </row>
    <row r="75" spans="2:11" ht="16.5" thickTop="1" thickBot="1" x14ac:dyDescent="0.3">
      <c r="B75" s="96"/>
      <c r="C75" s="99" t="s">
        <v>120</v>
      </c>
      <c r="D75" s="78" t="s">
        <v>104</v>
      </c>
      <c r="E75" s="89"/>
      <c r="F75" s="89"/>
      <c r="G75" s="89"/>
      <c r="H75" s="78" t="s">
        <v>104</v>
      </c>
      <c r="I75" s="89"/>
      <c r="J75" s="88"/>
      <c r="K75" s="122"/>
    </row>
    <row r="76" spans="2:11" ht="16.5" thickTop="1" thickBot="1" x14ac:dyDescent="0.3">
      <c r="B76" s="128"/>
      <c r="C76" s="129" t="s">
        <v>121</v>
      </c>
      <c r="D76" s="78" t="s">
        <v>104</v>
      </c>
      <c r="E76" s="130"/>
      <c r="F76" s="78" t="s">
        <v>104</v>
      </c>
      <c r="G76" s="78" t="s">
        <v>104</v>
      </c>
      <c r="H76" s="78" t="s">
        <v>104</v>
      </c>
      <c r="I76" s="130"/>
      <c r="J76" s="130"/>
      <c r="K76" s="131"/>
    </row>
    <row r="77" spans="2:11" ht="15.75" thickBot="1" x14ac:dyDescent="0.3"/>
    <row r="78" spans="2:11" ht="15.75" thickBot="1" x14ac:dyDescent="0.3">
      <c r="B78" s="100" t="s">
        <v>68</v>
      </c>
      <c r="C78" s="101"/>
      <c r="D78" s="132">
        <f>SUM(D16,D17,D19,D22,D23,D25,D26,D38,D39,D53,D54,D58,D59,D61,D62,D67,D68,D70,)</f>
        <v>2412266</v>
      </c>
      <c r="E78" s="89"/>
      <c r="F78" s="133">
        <f>SUM(F16,F17,F22,F23,F53,F54,F59)</f>
        <v>1820363</v>
      </c>
      <c r="G78" s="133">
        <f>SUM(G16,G17,G22,G23,G39,G53,G54,G59, G67,G70,)</f>
        <v>78818</v>
      </c>
      <c r="H78" s="133">
        <f>SUM(H16,H17,H22,H23,H53,H54,H59)</f>
        <v>3374</v>
      </c>
      <c r="I78" s="133"/>
      <c r="J78" s="133"/>
      <c r="K78" s="134"/>
    </row>
    <row r="79" spans="2:11" x14ac:dyDescent="0.25">
      <c r="J79" s="135"/>
      <c r="K79" s="135"/>
    </row>
  </sheetData>
  <mergeCells count="1">
    <mergeCell ref="B13:K1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N79"/>
  <sheetViews>
    <sheetView topLeftCell="C1" workbookViewId="0">
      <selection activeCell="C11" sqref="C11"/>
    </sheetView>
  </sheetViews>
  <sheetFormatPr defaultRowHeight="15" x14ac:dyDescent="0.25"/>
  <cols>
    <col min="2" max="2" width="22.5703125" customWidth="1"/>
    <col min="3" max="3" width="39.42578125" customWidth="1"/>
    <col min="4" max="4" width="14" bestFit="1" customWidth="1"/>
    <col min="5" max="5" width="1.5703125" customWidth="1"/>
    <col min="6" max="8" width="13.42578125" bestFit="1" customWidth="1"/>
    <col min="9" max="9" width="10.42578125" customWidth="1"/>
    <col min="10" max="10" width="10" customWidth="1"/>
    <col min="11" max="11" width="9.42578125" customWidth="1"/>
    <col min="13" max="13" width="64" customWidth="1"/>
    <col min="16" max="16" width="11.28515625" customWidth="1"/>
  </cols>
  <sheetData>
    <row r="5" spans="2:11" ht="15.75" thickBot="1" x14ac:dyDescent="0.3"/>
    <row r="6" spans="2:11" ht="16.5" thickTop="1" thickBot="1" x14ac:dyDescent="0.3">
      <c r="B6" s="77" t="s">
        <v>35</v>
      </c>
      <c r="C6" s="78" t="s">
        <v>123</v>
      </c>
    </row>
    <row r="8" spans="2:11" ht="15.75" thickBot="1" x14ac:dyDescent="0.3">
      <c r="B8" s="79" t="s">
        <v>36</v>
      </c>
    </row>
    <row r="9" spans="2:11" ht="16.5" thickTop="1" thickBot="1" x14ac:dyDescent="0.3">
      <c r="B9" s="78"/>
      <c r="C9" t="s">
        <v>37</v>
      </c>
    </row>
    <row r="10" spans="2:11" ht="15.75" thickTop="1" x14ac:dyDescent="0.25">
      <c r="B10" s="80"/>
      <c r="C10" t="s">
        <v>38</v>
      </c>
    </row>
    <row r="11" spans="2:11" x14ac:dyDescent="0.25">
      <c r="B11" s="81"/>
    </row>
    <row r="12" spans="2:11" ht="15.75" thickBot="1" x14ac:dyDescent="0.3">
      <c r="B12" s="81"/>
    </row>
    <row r="13" spans="2:11" ht="15.75" thickBot="1" x14ac:dyDescent="0.3">
      <c r="B13" s="167" t="s">
        <v>73</v>
      </c>
      <c r="C13" s="168"/>
      <c r="D13" s="168"/>
      <c r="E13" s="168"/>
      <c r="F13" s="168"/>
      <c r="G13" s="168"/>
      <c r="H13" s="168"/>
      <c r="I13" s="168"/>
      <c r="J13" s="168"/>
      <c r="K13" s="169"/>
    </row>
    <row r="14" spans="2:11" x14ac:dyDescent="0.25">
      <c r="B14" s="82"/>
      <c r="C14" s="83"/>
      <c r="D14" s="84" t="s">
        <v>97</v>
      </c>
      <c r="E14" s="119"/>
      <c r="F14" s="85" t="s">
        <v>98</v>
      </c>
      <c r="G14" s="85" t="s">
        <v>99</v>
      </c>
      <c r="H14" s="85" t="s">
        <v>100</v>
      </c>
      <c r="I14" s="85" t="s">
        <v>101</v>
      </c>
      <c r="J14" s="85" t="s">
        <v>102</v>
      </c>
      <c r="K14" s="120" t="s">
        <v>103</v>
      </c>
    </row>
    <row r="15" spans="2:11" ht="15.75" thickBot="1" x14ac:dyDescent="0.3">
      <c r="B15" s="86" t="s">
        <v>39</v>
      </c>
      <c r="C15" s="87" t="s">
        <v>40</v>
      </c>
      <c r="D15">
        <f>SUM(D16:D20)</f>
        <v>2182901</v>
      </c>
      <c r="E15" s="121"/>
      <c r="F15" s="88"/>
      <c r="G15" s="88"/>
      <c r="H15" s="88"/>
      <c r="I15" s="88"/>
      <c r="J15" s="89"/>
      <c r="K15" s="122"/>
    </row>
    <row r="16" spans="2:11" ht="16.5" thickTop="1" thickBot="1" x14ac:dyDescent="0.3">
      <c r="B16" s="90"/>
      <c r="C16" s="91" t="s">
        <v>41</v>
      </c>
      <c r="D16" s="123">
        <v>1001658</v>
      </c>
      <c r="E16" s="89"/>
      <c r="F16" s="78">
        <v>997316</v>
      </c>
      <c r="G16" s="78">
        <v>1505</v>
      </c>
      <c r="H16" s="78">
        <v>2837</v>
      </c>
      <c r="I16" s="89"/>
      <c r="J16" s="89"/>
      <c r="K16" s="122"/>
    </row>
    <row r="17" spans="2:14" ht="16.5" thickTop="1" thickBot="1" x14ac:dyDescent="0.3">
      <c r="B17" s="90"/>
      <c r="C17" s="91" t="s">
        <v>42</v>
      </c>
      <c r="D17" s="123">
        <v>331799</v>
      </c>
      <c r="E17" s="89">
        <v>207068</v>
      </c>
      <c r="F17" s="78">
        <v>331125</v>
      </c>
      <c r="G17" s="78">
        <v>520</v>
      </c>
      <c r="H17" s="78">
        <v>154</v>
      </c>
      <c r="I17" s="89"/>
      <c r="J17" s="89"/>
      <c r="K17" s="122"/>
    </row>
    <row r="18" spans="2:14" ht="16.5" thickTop="1" thickBot="1" x14ac:dyDescent="0.3">
      <c r="B18" s="90"/>
      <c r="C18" s="91" t="s">
        <v>43</v>
      </c>
      <c r="D18" s="123" t="s">
        <v>104</v>
      </c>
      <c r="E18" s="89"/>
      <c r="F18" s="123" t="s">
        <v>104</v>
      </c>
      <c r="G18" s="123" t="s">
        <v>104</v>
      </c>
      <c r="H18" s="123" t="s">
        <v>104</v>
      </c>
      <c r="I18" s="89"/>
      <c r="J18" s="89"/>
      <c r="K18" s="122"/>
    </row>
    <row r="19" spans="2:14" ht="16.5" thickTop="1" thickBot="1" x14ac:dyDescent="0.3">
      <c r="B19" s="90"/>
      <c r="C19" s="91" t="s">
        <v>69</v>
      </c>
      <c r="D19" s="123">
        <v>849444</v>
      </c>
      <c r="E19" s="89"/>
      <c r="F19" s="123" t="s">
        <v>104</v>
      </c>
      <c r="G19" s="123" t="s">
        <v>104</v>
      </c>
      <c r="H19" s="123" t="s">
        <v>104</v>
      </c>
      <c r="I19" s="89"/>
      <c r="J19" s="89"/>
      <c r="K19" s="122"/>
    </row>
    <row r="20" spans="2:14" ht="16.5" thickTop="1" thickBot="1" x14ac:dyDescent="0.3">
      <c r="B20" s="90"/>
      <c r="C20" s="91" t="s">
        <v>44</v>
      </c>
      <c r="D20" s="123" t="s">
        <v>104</v>
      </c>
      <c r="E20" s="89"/>
      <c r="F20" s="123" t="s">
        <v>104</v>
      </c>
      <c r="G20" s="123" t="s">
        <v>104</v>
      </c>
      <c r="H20" s="123" t="s">
        <v>104</v>
      </c>
      <c r="I20" s="89"/>
      <c r="J20" s="89"/>
      <c r="K20" s="122"/>
    </row>
    <row r="21" spans="2:14" ht="16.5" thickTop="1" thickBot="1" x14ac:dyDescent="0.3">
      <c r="B21" s="90"/>
      <c r="C21" s="87" t="s">
        <v>46</v>
      </c>
      <c r="D21">
        <f>SUM(D22:D28)</f>
        <v>1075849</v>
      </c>
      <c r="E21" s="89"/>
      <c r="F21" s="88"/>
      <c r="G21" s="88"/>
      <c r="H21" s="88"/>
      <c r="I21" s="89"/>
      <c r="J21" s="89"/>
      <c r="K21" s="122"/>
    </row>
    <row r="22" spans="2:14" ht="16.5" thickTop="1" thickBot="1" x14ac:dyDescent="0.3">
      <c r="B22" s="90"/>
      <c r="C22" s="91" t="s">
        <v>41</v>
      </c>
      <c r="D22" s="123">
        <v>743899</v>
      </c>
      <c r="E22" s="89"/>
      <c r="F22" s="78">
        <v>740674</v>
      </c>
      <c r="G22" s="78">
        <v>1118</v>
      </c>
      <c r="H22" s="78">
        <v>2107</v>
      </c>
      <c r="I22" s="89"/>
      <c r="J22" s="89"/>
      <c r="K22" s="122"/>
    </row>
    <row r="23" spans="2:14" ht="16.5" thickTop="1" thickBot="1" x14ac:dyDescent="0.3">
      <c r="B23" s="90"/>
      <c r="C23" s="91" t="s">
        <v>42</v>
      </c>
      <c r="D23" s="123">
        <v>251661</v>
      </c>
      <c r="E23" s="89"/>
      <c r="F23" s="124">
        <v>251150</v>
      </c>
      <c r="G23" s="124">
        <v>395</v>
      </c>
      <c r="H23" s="124">
        <v>116</v>
      </c>
      <c r="I23" s="89"/>
      <c r="J23" s="89"/>
      <c r="K23" s="122"/>
    </row>
    <row r="24" spans="2:14" ht="16.5" thickTop="1" thickBot="1" x14ac:dyDescent="0.3">
      <c r="B24" s="90"/>
      <c r="C24" s="91" t="s">
        <v>43</v>
      </c>
      <c r="D24" s="123" t="s">
        <v>104</v>
      </c>
      <c r="E24" s="89"/>
      <c r="F24" s="123" t="s">
        <v>104</v>
      </c>
      <c r="G24" s="123" t="s">
        <v>104</v>
      </c>
      <c r="H24" s="123" t="s">
        <v>104</v>
      </c>
      <c r="I24" s="89"/>
      <c r="J24" s="89"/>
      <c r="K24" s="122"/>
    </row>
    <row r="25" spans="2:14" ht="16.5" thickTop="1" thickBot="1" x14ac:dyDescent="0.3">
      <c r="B25" s="90"/>
      <c r="C25" s="91" t="s">
        <v>69</v>
      </c>
      <c r="D25" s="123">
        <v>18179</v>
      </c>
      <c r="E25" s="89"/>
      <c r="F25" s="123" t="s">
        <v>104</v>
      </c>
      <c r="G25" s="123" t="s">
        <v>104</v>
      </c>
      <c r="H25" s="123" t="s">
        <v>104</v>
      </c>
      <c r="I25" s="89"/>
      <c r="J25" s="89"/>
      <c r="K25" s="122"/>
      <c r="N25" s="81"/>
    </row>
    <row r="26" spans="2:14" ht="16.5" thickTop="1" thickBot="1" x14ac:dyDescent="0.3">
      <c r="B26" s="90"/>
      <c r="C26" s="91" t="s">
        <v>70</v>
      </c>
      <c r="D26" s="123">
        <v>62110</v>
      </c>
      <c r="E26" s="89"/>
      <c r="F26" s="123" t="s">
        <v>104</v>
      </c>
      <c r="G26" s="123" t="s">
        <v>104</v>
      </c>
      <c r="H26" s="123" t="s">
        <v>104</v>
      </c>
      <c r="I26" s="89"/>
      <c r="J26" s="89"/>
      <c r="K26" s="122"/>
      <c r="N26" s="81"/>
    </row>
    <row r="27" spans="2:14" ht="16.5" thickTop="1" thickBot="1" x14ac:dyDescent="0.3">
      <c r="B27" s="90"/>
      <c r="C27" s="91" t="s">
        <v>45</v>
      </c>
      <c r="D27" s="123" t="s">
        <v>104</v>
      </c>
      <c r="E27" s="89"/>
      <c r="F27" s="123" t="s">
        <v>104</v>
      </c>
      <c r="G27" s="123" t="s">
        <v>104</v>
      </c>
      <c r="H27" s="123" t="s">
        <v>104</v>
      </c>
      <c r="I27" s="89"/>
      <c r="J27" s="89"/>
      <c r="K27" s="122"/>
      <c r="N27" s="81"/>
    </row>
    <row r="28" spans="2:14" ht="16.5" thickTop="1" thickBot="1" x14ac:dyDescent="0.3">
      <c r="B28" s="90"/>
      <c r="C28" s="91" t="s">
        <v>44</v>
      </c>
      <c r="D28" s="123" t="s">
        <v>104</v>
      </c>
      <c r="E28" s="89"/>
      <c r="F28" s="123" t="s">
        <v>104</v>
      </c>
      <c r="G28" s="123" t="s">
        <v>104</v>
      </c>
      <c r="H28" s="123" t="s">
        <v>104</v>
      </c>
      <c r="I28" s="89"/>
      <c r="J28" s="89"/>
      <c r="K28" s="122"/>
      <c r="N28" s="81"/>
    </row>
    <row r="29" spans="2:14" ht="16.5" thickTop="1" thickBot="1" x14ac:dyDescent="0.3">
      <c r="B29" s="90"/>
      <c r="C29" s="87" t="s">
        <v>47</v>
      </c>
      <c r="D29">
        <f>SUM(D30:D36)</f>
        <v>1075849</v>
      </c>
      <c r="E29" s="89"/>
      <c r="F29" s="88"/>
      <c r="G29" s="88"/>
      <c r="H29" s="88"/>
      <c r="I29" s="88"/>
      <c r="J29" s="89"/>
      <c r="K29" s="122"/>
      <c r="N29" s="81"/>
    </row>
    <row r="30" spans="2:14" ht="16.5" thickTop="1" thickBot="1" x14ac:dyDescent="0.3">
      <c r="B30" s="90"/>
      <c r="C30" s="91" t="s">
        <v>41</v>
      </c>
      <c r="D30" s="123">
        <v>743899</v>
      </c>
      <c r="E30" s="89"/>
      <c r="F30" s="78">
        <v>740674</v>
      </c>
      <c r="G30" s="78">
        <v>1118</v>
      </c>
      <c r="H30" s="78">
        <v>2107</v>
      </c>
      <c r="I30" s="89"/>
      <c r="J30" s="89"/>
      <c r="K30" s="122"/>
      <c r="N30" s="81"/>
    </row>
    <row r="31" spans="2:14" ht="16.5" thickTop="1" thickBot="1" x14ac:dyDescent="0.3">
      <c r="B31" s="90"/>
      <c r="C31" s="91" t="s">
        <v>42</v>
      </c>
      <c r="D31" s="123">
        <v>251661</v>
      </c>
      <c r="E31" s="89"/>
      <c r="F31" s="124">
        <v>251150</v>
      </c>
      <c r="G31" s="124">
        <v>395</v>
      </c>
      <c r="H31" s="124">
        <v>116</v>
      </c>
      <c r="I31" s="89"/>
      <c r="J31" s="89"/>
      <c r="K31" s="122"/>
    </row>
    <row r="32" spans="2:14" ht="16.5" thickTop="1" thickBot="1" x14ac:dyDescent="0.3">
      <c r="B32" s="90"/>
      <c r="C32" s="91" t="s">
        <v>43</v>
      </c>
      <c r="D32" s="123" t="s">
        <v>104</v>
      </c>
      <c r="E32" s="89"/>
      <c r="F32" s="123" t="s">
        <v>104</v>
      </c>
      <c r="G32" s="123" t="s">
        <v>104</v>
      </c>
      <c r="H32" s="123" t="s">
        <v>104</v>
      </c>
      <c r="I32" s="89"/>
      <c r="J32" s="89"/>
      <c r="K32" s="122"/>
    </row>
    <row r="33" spans="2:11" ht="16.5" thickTop="1" thickBot="1" x14ac:dyDescent="0.3">
      <c r="B33" s="90"/>
      <c r="C33" s="91" t="s">
        <v>69</v>
      </c>
      <c r="D33" s="123">
        <v>18179</v>
      </c>
      <c r="E33" s="89"/>
      <c r="F33" s="123" t="s">
        <v>104</v>
      </c>
      <c r="G33" s="123" t="s">
        <v>104</v>
      </c>
      <c r="H33" s="123" t="s">
        <v>104</v>
      </c>
      <c r="I33" s="89"/>
      <c r="J33" s="89"/>
      <c r="K33" s="122"/>
    </row>
    <row r="34" spans="2:11" ht="16.5" thickTop="1" thickBot="1" x14ac:dyDescent="0.3">
      <c r="B34" s="90"/>
      <c r="C34" s="91" t="s">
        <v>70</v>
      </c>
      <c r="D34" s="123">
        <v>62110</v>
      </c>
      <c r="E34" s="89"/>
      <c r="F34" s="123" t="s">
        <v>104</v>
      </c>
      <c r="G34" s="123" t="s">
        <v>104</v>
      </c>
      <c r="H34" s="123" t="s">
        <v>104</v>
      </c>
      <c r="I34" s="89"/>
      <c r="J34" s="89"/>
      <c r="K34" s="122"/>
    </row>
    <row r="35" spans="2:11" ht="16.5" thickTop="1" thickBot="1" x14ac:dyDescent="0.3">
      <c r="B35" s="90"/>
      <c r="C35" s="91" t="s">
        <v>45</v>
      </c>
      <c r="D35" s="123" t="s">
        <v>104</v>
      </c>
      <c r="E35" s="89"/>
      <c r="F35" s="123" t="s">
        <v>104</v>
      </c>
      <c r="G35" s="123" t="s">
        <v>104</v>
      </c>
      <c r="H35" s="123" t="s">
        <v>104</v>
      </c>
      <c r="I35" s="89"/>
      <c r="J35" s="89"/>
      <c r="K35" s="122"/>
    </row>
    <row r="36" spans="2:11" ht="16.5" thickTop="1" thickBot="1" x14ac:dyDescent="0.3">
      <c r="B36" s="90"/>
      <c r="C36" s="91" t="s">
        <v>44</v>
      </c>
      <c r="D36" s="123" t="s">
        <v>104</v>
      </c>
      <c r="E36" s="89"/>
      <c r="F36" s="89"/>
      <c r="G36" s="123" t="s">
        <v>104</v>
      </c>
      <c r="H36" s="123" t="s">
        <v>104</v>
      </c>
      <c r="I36" s="89"/>
      <c r="J36" s="89"/>
      <c r="K36" s="122"/>
    </row>
    <row r="37" spans="2:11" ht="16.5" thickTop="1" thickBot="1" x14ac:dyDescent="0.3">
      <c r="B37" s="90"/>
      <c r="C37" s="87" t="s">
        <v>49</v>
      </c>
      <c r="D37">
        <f>SUM(D38:D40)</f>
        <v>123322</v>
      </c>
      <c r="E37" s="89"/>
      <c r="F37" s="89"/>
      <c r="G37" s="89"/>
      <c r="H37" s="89"/>
      <c r="I37" s="89"/>
      <c r="J37" s="89"/>
      <c r="K37" s="122"/>
    </row>
    <row r="38" spans="2:11" ht="16.5" thickTop="1" thickBot="1" x14ac:dyDescent="0.3">
      <c r="B38" s="90"/>
      <c r="C38" s="91" t="s">
        <v>50</v>
      </c>
      <c r="D38" s="123">
        <v>123296</v>
      </c>
      <c r="E38" s="89"/>
      <c r="F38" s="123" t="s">
        <v>104</v>
      </c>
      <c r="G38" s="123" t="s">
        <v>104</v>
      </c>
      <c r="H38" s="123" t="s">
        <v>104</v>
      </c>
      <c r="I38" s="89"/>
      <c r="J38" s="89"/>
      <c r="K38" s="122"/>
    </row>
    <row r="39" spans="2:11" ht="16.5" thickTop="1" thickBot="1" x14ac:dyDescent="0.3">
      <c r="B39" s="90"/>
      <c r="C39" s="91" t="s">
        <v>51</v>
      </c>
      <c r="D39" s="123">
        <v>26</v>
      </c>
      <c r="E39" s="89"/>
      <c r="F39" s="89"/>
      <c r="G39" s="123">
        <v>26</v>
      </c>
      <c r="H39" s="89"/>
      <c r="I39" s="89"/>
      <c r="J39" s="89"/>
      <c r="K39" s="122"/>
    </row>
    <row r="40" spans="2:11" ht="16.5" thickTop="1" thickBot="1" x14ac:dyDescent="0.3">
      <c r="B40" s="90"/>
      <c r="C40" s="91" t="s">
        <v>52</v>
      </c>
      <c r="D40" s="123" t="s">
        <v>104</v>
      </c>
      <c r="E40" s="89"/>
      <c r="F40" s="89"/>
      <c r="G40" s="89"/>
      <c r="H40" s="89"/>
      <c r="I40" s="89"/>
      <c r="J40" s="89"/>
      <c r="K40" s="123" t="s">
        <v>104</v>
      </c>
    </row>
    <row r="41" spans="2:11" ht="16.5" thickTop="1" thickBot="1" x14ac:dyDescent="0.3">
      <c r="B41" s="90"/>
      <c r="C41" s="87" t="s">
        <v>10</v>
      </c>
      <c r="D41">
        <f>SUM(D42:D51)</f>
        <v>0</v>
      </c>
      <c r="E41" s="89"/>
      <c r="F41" s="89"/>
      <c r="G41" s="89"/>
      <c r="H41" s="89"/>
      <c r="I41" s="89"/>
      <c r="J41" s="89"/>
      <c r="K41" s="122"/>
    </row>
    <row r="42" spans="2:11" ht="16.5" thickTop="1" thickBot="1" x14ac:dyDescent="0.3">
      <c r="B42" s="90"/>
      <c r="C42" s="91" t="s">
        <v>53</v>
      </c>
      <c r="D42" s="123" t="s">
        <v>104</v>
      </c>
      <c r="E42" s="89"/>
      <c r="F42" s="123" t="s">
        <v>104</v>
      </c>
      <c r="G42" s="123" t="s">
        <v>104</v>
      </c>
      <c r="H42" s="89"/>
      <c r="I42" s="89"/>
      <c r="J42" s="89"/>
      <c r="K42" s="122"/>
    </row>
    <row r="43" spans="2:11" ht="16.5" thickTop="1" thickBot="1" x14ac:dyDescent="0.3">
      <c r="B43" s="90"/>
      <c r="C43" s="91" t="s">
        <v>105</v>
      </c>
      <c r="D43" s="123" t="s">
        <v>104</v>
      </c>
      <c r="E43" s="89"/>
      <c r="F43" s="123" t="s">
        <v>104</v>
      </c>
      <c r="G43" s="123" t="s">
        <v>104</v>
      </c>
      <c r="H43" s="89"/>
      <c r="I43" s="89"/>
      <c r="J43" s="89"/>
      <c r="K43" s="122"/>
    </row>
    <row r="44" spans="2:11" ht="16.5" thickTop="1" thickBot="1" x14ac:dyDescent="0.3">
      <c r="B44" s="90"/>
      <c r="C44" s="91" t="s">
        <v>106</v>
      </c>
      <c r="D44" s="123" t="s">
        <v>104</v>
      </c>
      <c r="E44" s="89"/>
      <c r="F44" s="123" t="s">
        <v>104</v>
      </c>
      <c r="G44" s="89"/>
      <c r="H44" s="89"/>
      <c r="I44" s="123" t="s">
        <v>104</v>
      </c>
      <c r="J44" s="89"/>
      <c r="K44" s="122"/>
    </row>
    <row r="45" spans="2:11" ht="16.5" thickTop="1" thickBot="1" x14ac:dyDescent="0.3">
      <c r="B45" s="90"/>
      <c r="C45" s="93" t="s">
        <v>71</v>
      </c>
      <c r="D45" s="123" t="s">
        <v>104</v>
      </c>
      <c r="E45" s="89"/>
      <c r="F45" s="123" t="s">
        <v>104</v>
      </c>
      <c r="G45" s="123" t="s">
        <v>104</v>
      </c>
      <c r="H45" s="89"/>
      <c r="I45" s="89"/>
      <c r="J45" s="89"/>
      <c r="K45" s="122"/>
    </row>
    <row r="46" spans="2:11" ht="16.5" thickTop="1" thickBot="1" x14ac:dyDescent="0.3">
      <c r="B46" s="90"/>
      <c r="C46" s="93" t="s">
        <v>107</v>
      </c>
      <c r="D46" s="123" t="s">
        <v>104</v>
      </c>
      <c r="E46" s="89"/>
      <c r="F46" s="123" t="s">
        <v>104</v>
      </c>
      <c r="G46" s="123" t="s">
        <v>104</v>
      </c>
      <c r="H46" s="89"/>
      <c r="I46" s="89"/>
      <c r="J46" s="89"/>
      <c r="K46" s="122"/>
    </row>
    <row r="47" spans="2:11" ht="16.5" thickTop="1" thickBot="1" x14ac:dyDescent="0.3">
      <c r="B47" s="90"/>
      <c r="C47" s="93" t="s">
        <v>108</v>
      </c>
      <c r="D47" s="123" t="s">
        <v>104</v>
      </c>
      <c r="E47" s="89"/>
      <c r="F47" s="123" t="s">
        <v>104</v>
      </c>
      <c r="G47" s="123" t="s">
        <v>104</v>
      </c>
      <c r="H47" s="89"/>
      <c r="I47" s="89"/>
      <c r="J47" s="89"/>
      <c r="K47" s="122"/>
    </row>
    <row r="48" spans="2:11" ht="16.5" thickTop="1" thickBot="1" x14ac:dyDescent="0.3">
      <c r="B48" s="90"/>
      <c r="C48" s="91" t="s">
        <v>109</v>
      </c>
      <c r="D48" s="123" t="s">
        <v>104</v>
      </c>
      <c r="E48" s="89"/>
      <c r="F48" s="89"/>
      <c r="G48" s="89"/>
      <c r="H48" s="89"/>
      <c r="I48" s="123" t="s">
        <v>104</v>
      </c>
      <c r="J48" s="123" t="s">
        <v>104</v>
      </c>
      <c r="K48" s="123" t="s">
        <v>104</v>
      </c>
    </row>
    <row r="49" spans="2:11" ht="16.5" thickTop="1" thickBot="1" x14ac:dyDescent="0.3">
      <c r="B49" s="90"/>
      <c r="C49" s="91" t="s">
        <v>110</v>
      </c>
      <c r="D49" s="123" t="s">
        <v>104</v>
      </c>
      <c r="E49" s="89"/>
      <c r="F49" s="123" t="s">
        <v>104</v>
      </c>
      <c r="G49" s="123" t="s">
        <v>104</v>
      </c>
      <c r="H49" s="89"/>
      <c r="I49" s="89"/>
      <c r="J49" s="89"/>
      <c r="K49" s="122"/>
    </row>
    <row r="50" spans="2:11" ht="16.5" thickTop="1" thickBot="1" x14ac:dyDescent="0.3">
      <c r="B50" s="90"/>
      <c r="C50" s="87" t="s">
        <v>54</v>
      </c>
      <c r="D50" s="92"/>
      <c r="E50" s="89"/>
      <c r="F50" s="89"/>
      <c r="G50" s="89"/>
      <c r="H50" s="89"/>
      <c r="I50" s="89"/>
      <c r="J50" s="89"/>
      <c r="K50" s="122"/>
    </row>
    <row r="51" spans="2:11" ht="16.5" thickTop="1" thickBot="1" x14ac:dyDescent="0.3">
      <c r="B51" s="90"/>
      <c r="C51" s="91" t="s">
        <v>55</v>
      </c>
      <c r="D51" s="123" t="s">
        <v>104</v>
      </c>
      <c r="E51" s="89"/>
      <c r="F51" s="89"/>
      <c r="G51" s="89"/>
      <c r="H51" s="89"/>
      <c r="I51" s="89"/>
      <c r="J51" s="123" t="s">
        <v>104</v>
      </c>
      <c r="K51" s="122"/>
    </row>
    <row r="52" spans="2:11" ht="16.5" thickTop="1" thickBot="1" x14ac:dyDescent="0.3">
      <c r="B52" s="94" t="s">
        <v>56</v>
      </c>
      <c r="C52" s="95" t="s">
        <v>57</v>
      </c>
      <c r="D52">
        <f>SUM(D53:D65)</f>
        <v>1752379</v>
      </c>
      <c r="E52" s="89"/>
      <c r="F52" s="89"/>
      <c r="G52" s="89"/>
      <c r="H52" s="89"/>
      <c r="I52" s="89"/>
      <c r="J52" s="89"/>
      <c r="K52" s="122"/>
    </row>
    <row r="53" spans="2:11" ht="16.5" thickTop="1" thickBot="1" x14ac:dyDescent="0.3">
      <c r="B53" s="96"/>
      <c r="C53" s="97" t="s">
        <v>48</v>
      </c>
      <c r="D53" s="123">
        <v>1456560</v>
      </c>
      <c r="E53" s="89"/>
      <c r="F53" s="123">
        <v>1417870</v>
      </c>
      <c r="G53" s="123">
        <v>36547</v>
      </c>
      <c r="H53" s="123">
        <v>2144</v>
      </c>
      <c r="I53" s="89"/>
      <c r="J53" s="89"/>
      <c r="K53" s="122"/>
    </row>
    <row r="54" spans="2:11" ht="16.5" thickTop="1" thickBot="1" x14ac:dyDescent="0.3">
      <c r="B54" s="96"/>
      <c r="C54" s="97" t="s">
        <v>58</v>
      </c>
      <c r="D54" s="123">
        <v>276781</v>
      </c>
      <c r="E54" s="89"/>
      <c r="F54" s="123">
        <v>276533</v>
      </c>
      <c r="G54" s="123">
        <v>232</v>
      </c>
      <c r="H54" s="123">
        <v>16</v>
      </c>
      <c r="I54" s="89"/>
      <c r="J54" s="89"/>
      <c r="K54" s="122"/>
    </row>
    <row r="55" spans="2:11" ht="16.5" thickTop="1" thickBot="1" x14ac:dyDescent="0.3">
      <c r="B55" s="96"/>
      <c r="C55" s="97" t="s">
        <v>59</v>
      </c>
      <c r="D55" s="78" t="s">
        <v>104</v>
      </c>
      <c r="E55" s="89"/>
      <c r="F55" s="89"/>
      <c r="G55" s="123" t="s">
        <v>104</v>
      </c>
      <c r="H55" s="123" t="s">
        <v>104</v>
      </c>
      <c r="I55" s="89"/>
      <c r="J55" s="89"/>
      <c r="K55" s="122"/>
    </row>
    <row r="56" spans="2:11" ht="16.5" thickTop="1" thickBot="1" x14ac:dyDescent="0.3">
      <c r="B56" s="96"/>
      <c r="C56" s="97" t="s">
        <v>60</v>
      </c>
      <c r="D56" s="78" t="s">
        <v>104</v>
      </c>
      <c r="E56" s="89"/>
      <c r="F56" s="89"/>
      <c r="G56" s="123" t="s">
        <v>104</v>
      </c>
      <c r="H56" s="123" t="s">
        <v>104</v>
      </c>
      <c r="I56" s="89"/>
      <c r="J56" s="89"/>
      <c r="K56" s="122"/>
    </row>
    <row r="57" spans="2:11" ht="16.5" thickTop="1" thickBot="1" x14ac:dyDescent="0.3">
      <c r="B57" s="96"/>
      <c r="C57" s="95" t="s">
        <v>111</v>
      </c>
      <c r="D57" s="92"/>
      <c r="E57" s="89"/>
      <c r="F57" s="89"/>
      <c r="G57" s="89"/>
      <c r="H57" s="89"/>
      <c r="I57" s="89"/>
      <c r="J57" s="89"/>
      <c r="K57" s="122"/>
    </row>
    <row r="58" spans="2:11" ht="16.5" thickTop="1" thickBot="1" x14ac:dyDescent="0.3">
      <c r="B58" s="96"/>
      <c r="C58" s="97" t="s">
        <v>58</v>
      </c>
      <c r="D58" s="123">
        <v>19038</v>
      </c>
      <c r="E58" s="89">
        <v>18858</v>
      </c>
      <c r="F58" s="123">
        <v>18858</v>
      </c>
      <c r="G58" s="123">
        <v>149</v>
      </c>
      <c r="H58" s="123">
        <v>31</v>
      </c>
      <c r="I58" s="89"/>
      <c r="J58" s="89"/>
      <c r="K58" s="122"/>
    </row>
    <row r="59" spans="2:11" ht="16.5" thickTop="1" thickBot="1" x14ac:dyDescent="0.3">
      <c r="B59" s="96"/>
      <c r="C59" s="97" t="s">
        <v>112</v>
      </c>
      <c r="D59" s="78">
        <v>0</v>
      </c>
      <c r="E59" s="89">
        <v>17108</v>
      </c>
      <c r="F59" s="123">
        <v>0</v>
      </c>
      <c r="G59" s="123">
        <v>0</v>
      </c>
      <c r="H59" s="123">
        <v>0</v>
      </c>
      <c r="I59" s="89"/>
      <c r="J59" s="89"/>
      <c r="K59" s="122"/>
    </row>
    <row r="60" spans="2:11" ht="16.5" thickTop="1" thickBot="1" x14ac:dyDescent="0.3">
      <c r="B60" s="96"/>
      <c r="C60" s="95" t="s">
        <v>113</v>
      </c>
      <c r="D60" s="92"/>
      <c r="E60" s="89"/>
      <c r="F60" s="88"/>
      <c r="G60" s="88"/>
      <c r="H60" s="88"/>
      <c r="I60" s="88"/>
      <c r="J60" s="89"/>
      <c r="K60" s="122"/>
    </row>
    <row r="61" spans="2:11" ht="16.5" thickTop="1" thickBot="1" x14ac:dyDescent="0.3">
      <c r="B61" s="96"/>
      <c r="C61" s="97" t="s">
        <v>75</v>
      </c>
      <c r="D61" s="123" t="s">
        <v>104</v>
      </c>
      <c r="E61" s="89"/>
      <c r="F61" s="123" t="s">
        <v>104</v>
      </c>
      <c r="G61" s="123" t="s">
        <v>104</v>
      </c>
      <c r="H61" s="123" t="s">
        <v>104</v>
      </c>
      <c r="I61" s="89"/>
      <c r="J61" s="88"/>
      <c r="K61" s="122"/>
    </row>
    <row r="62" spans="2:11" ht="16.5" thickTop="1" thickBot="1" x14ac:dyDescent="0.3">
      <c r="B62" s="96"/>
      <c r="C62" s="97" t="s">
        <v>114</v>
      </c>
      <c r="D62" s="123" t="s">
        <v>104</v>
      </c>
      <c r="E62" s="89"/>
      <c r="F62" s="123" t="s">
        <v>104</v>
      </c>
      <c r="G62" s="123" t="s">
        <v>104</v>
      </c>
      <c r="H62" s="123" t="s">
        <v>104</v>
      </c>
      <c r="I62" s="89"/>
      <c r="J62" s="88"/>
      <c r="K62" s="122"/>
    </row>
    <row r="63" spans="2:11" ht="16.5" thickTop="1" thickBot="1" x14ac:dyDescent="0.3">
      <c r="B63" s="96"/>
      <c r="C63" s="97" t="s">
        <v>115</v>
      </c>
      <c r="D63" s="78" t="s">
        <v>104</v>
      </c>
      <c r="E63" s="89"/>
      <c r="F63" s="78" t="s">
        <v>104</v>
      </c>
      <c r="G63" s="78" t="s">
        <v>104</v>
      </c>
      <c r="H63" s="78" t="s">
        <v>104</v>
      </c>
      <c r="I63" s="89"/>
      <c r="J63" s="88"/>
      <c r="K63" s="122"/>
    </row>
    <row r="64" spans="2:11" ht="16.5" thickTop="1" thickBot="1" x14ac:dyDescent="0.3">
      <c r="B64" s="96"/>
      <c r="C64" s="95" t="s">
        <v>116</v>
      </c>
      <c r="D64" s="92"/>
      <c r="E64" s="89"/>
      <c r="F64" s="89"/>
      <c r="G64" s="89"/>
      <c r="H64" s="89"/>
      <c r="I64" s="89"/>
      <c r="J64" s="88"/>
      <c r="K64" s="122"/>
    </row>
    <row r="65" spans="2:11" ht="16.5" thickTop="1" thickBot="1" x14ac:dyDescent="0.3">
      <c r="B65" s="96"/>
      <c r="C65" s="97" t="s">
        <v>117</v>
      </c>
      <c r="D65" s="123" t="s">
        <v>104</v>
      </c>
      <c r="E65" s="89"/>
      <c r="F65" s="78" t="s">
        <v>104</v>
      </c>
      <c r="G65" s="78" t="s">
        <v>104</v>
      </c>
      <c r="H65" s="78" t="s">
        <v>104</v>
      </c>
      <c r="I65" s="89"/>
      <c r="J65" s="88"/>
      <c r="K65" s="122"/>
    </row>
    <row r="66" spans="2:11" ht="16.5" thickTop="1" thickBot="1" x14ac:dyDescent="0.3">
      <c r="B66" s="86" t="s">
        <v>61</v>
      </c>
      <c r="C66" s="87" t="s">
        <v>62</v>
      </c>
      <c r="D66" s="102">
        <f>SUM(D67:D70)</f>
        <v>82764</v>
      </c>
      <c r="E66" s="89"/>
      <c r="F66" s="89"/>
      <c r="G66" s="89"/>
      <c r="H66" s="89"/>
      <c r="I66" s="89"/>
      <c r="J66" s="88"/>
      <c r="K66" s="122"/>
    </row>
    <row r="67" spans="2:11" ht="16.5" thickTop="1" thickBot="1" x14ac:dyDescent="0.3">
      <c r="B67" s="90"/>
      <c r="C67" s="91" t="s">
        <v>72</v>
      </c>
      <c r="D67" s="125" t="s">
        <v>104</v>
      </c>
      <c r="E67" s="89"/>
      <c r="F67" s="89"/>
      <c r="G67" s="78" t="s">
        <v>104</v>
      </c>
      <c r="H67" s="88"/>
      <c r="I67" s="88"/>
      <c r="J67" s="88"/>
      <c r="K67" s="122"/>
    </row>
    <row r="68" spans="2:11" ht="16.5" thickTop="1" thickBot="1" x14ac:dyDescent="0.3">
      <c r="B68" s="90"/>
      <c r="C68" s="91" t="s">
        <v>63</v>
      </c>
      <c r="D68" s="126">
        <v>80140</v>
      </c>
      <c r="E68" s="89"/>
      <c r="F68" s="78" t="s">
        <v>104</v>
      </c>
      <c r="G68" s="78" t="s">
        <v>104</v>
      </c>
      <c r="H68" s="78" t="s">
        <v>104</v>
      </c>
      <c r="I68" s="89"/>
      <c r="J68" s="88"/>
      <c r="K68" s="122"/>
    </row>
    <row r="69" spans="2:11" ht="16.5" thickTop="1" thickBot="1" x14ac:dyDescent="0.3">
      <c r="B69" s="90"/>
      <c r="C69" s="87" t="s">
        <v>64</v>
      </c>
      <c r="D69" s="92"/>
      <c r="E69" s="89"/>
      <c r="F69" s="89"/>
      <c r="G69" s="89"/>
      <c r="H69" s="89"/>
      <c r="I69" s="89"/>
      <c r="J69" s="88"/>
      <c r="K69" s="127"/>
    </row>
    <row r="70" spans="2:11" ht="16.5" thickTop="1" thickBot="1" x14ac:dyDescent="0.3">
      <c r="B70" s="90"/>
      <c r="C70" s="91" t="s">
        <v>65</v>
      </c>
      <c r="D70" s="126">
        <v>2624</v>
      </c>
      <c r="E70" s="89"/>
      <c r="F70" s="89"/>
      <c r="G70" s="78">
        <v>2319</v>
      </c>
      <c r="H70" s="89"/>
      <c r="I70" s="89"/>
      <c r="J70" s="88"/>
      <c r="K70" s="122"/>
    </row>
    <row r="71" spans="2:11" ht="16.5" thickTop="1" thickBot="1" x14ac:dyDescent="0.3">
      <c r="B71" s="94" t="s">
        <v>11</v>
      </c>
      <c r="C71" s="98" t="s">
        <v>66</v>
      </c>
      <c r="D71">
        <f>SUM(D72:D76)</f>
        <v>0</v>
      </c>
      <c r="E71" s="89"/>
      <c r="F71" s="89"/>
      <c r="G71" s="89"/>
      <c r="H71" s="89"/>
      <c r="I71" s="89"/>
      <c r="J71" s="89"/>
      <c r="K71" s="122"/>
    </row>
    <row r="72" spans="2:11" ht="16.5" thickTop="1" thickBot="1" x14ac:dyDescent="0.3">
      <c r="B72" s="96"/>
      <c r="C72" s="99" t="s">
        <v>118</v>
      </c>
      <c r="D72" s="78" t="s">
        <v>104</v>
      </c>
      <c r="E72" s="89"/>
      <c r="F72" s="89"/>
      <c r="G72" s="78" t="s">
        <v>104</v>
      </c>
      <c r="H72" s="89"/>
      <c r="I72" s="89"/>
      <c r="J72" s="88"/>
      <c r="K72" s="122"/>
    </row>
    <row r="73" spans="2:11" ht="16.5" thickTop="1" thickBot="1" x14ac:dyDescent="0.3">
      <c r="B73" s="96"/>
      <c r="C73" s="99" t="s">
        <v>119</v>
      </c>
      <c r="D73" s="78" t="s">
        <v>104</v>
      </c>
      <c r="E73" s="89"/>
      <c r="F73" s="89"/>
      <c r="G73" s="78" t="s">
        <v>104</v>
      </c>
      <c r="H73" s="78" t="s">
        <v>104</v>
      </c>
      <c r="I73" s="89"/>
      <c r="J73" s="88"/>
      <c r="K73" s="122"/>
    </row>
    <row r="74" spans="2:11" ht="16.5" thickTop="1" thickBot="1" x14ac:dyDescent="0.3">
      <c r="B74" s="96"/>
      <c r="C74" s="98" t="s">
        <v>67</v>
      </c>
      <c r="D74" s="92"/>
      <c r="E74" s="89"/>
      <c r="F74" s="89"/>
      <c r="G74" s="89"/>
      <c r="H74" s="89"/>
      <c r="I74" s="89"/>
      <c r="J74" s="89"/>
      <c r="K74" s="122"/>
    </row>
    <row r="75" spans="2:11" ht="16.5" thickTop="1" thickBot="1" x14ac:dyDescent="0.3">
      <c r="B75" s="96"/>
      <c r="C75" s="99" t="s">
        <v>120</v>
      </c>
      <c r="D75" s="78" t="s">
        <v>104</v>
      </c>
      <c r="E75" s="89"/>
      <c r="F75" s="89"/>
      <c r="G75" s="89"/>
      <c r="H75" s="78" t="s">
        <v>104</v>
      </c>
      <c r="I75" s="89"/>
      <c r="J75" s="88"/>
      <c r="K75" s="122"/>
    </row>
    <row r="76" spans="2:11" ht="16.5" thickTop="1" thickBot="1" x14ac:dyDescent="0.3">
      <c r="B76" s="128"/>
      <c r="C76" s="129" t="s">
        <v>121</v>
      </c>
      <c r="D76" s="78" t="s">
        <v>104</v>
      </c>
      <c r="E76" s="130"/>
      <c r="F76" s="78" t="s">
        <v>104</v>
      </c>
      <c r="G76" s="78" t="s">
        <v>104</v>
      </c>
      <c r="H76" s="78" t="s">
        <v>104</v>
      </c>
      <c r="I76" s="130"/>
      <c r="J76" s="130"/>
      <c r="K76" s="131"/>
    </row>
    <row r="77" spans="2:11" ht="15.75" thickBot="1" x14ac:dyDescent="0.3"/>
    <row r="78" spans="2:11" ht="15.75" thickBot="1" x14ac:dyDescent="0.3">
      <c r="B78" s="100" t="s">
        <v>68</v>
      </c>
      <c r="C78" s="101"/>
      <c r="D78" s="132">
        <f>SUM(D16,D17,D19,D22,D23,D25,D26,D38,D39,D53,D54,D58,D59,D61,D62,D67,D68,D70,)</f>
        <v>5217215</v>
      </c>
      <c r="E78" s="89"/>
      <c r="F78" s="133">
        <f>SUM(F16,F17,F22,F23,F53,F54,F58)</f>
        <v>4033526</v>
      </c>
      <c r="G78" s="133">
        <f>SUM(G16,G17,G22,G23,G39,G53,G54,G58, G59, G67,G70,)</f>
        <v>42811</v>
      </c>
      <c r="H78" s="133">
        <f>SUM(H16,H17,H22,H23,H53,H54, H58, H59)</f>
        <v>7405</v>
      </c>
      <c r="I78" s="133"/>
      <c r="J78" s="133"/>
      <c r="K78" s="134"/>
    </row>
    <row r="79" spans="2:11" x14ac:dyDescent="0.25">
      <c r="J79" s="135"/>
      <c r="K79" s="135"/>
    </row>
  </sheetData>
  <mergeCells count="1">
    <mergeCell ref="B13:K1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FIND YOUR GHG INVENTORY DATA</vt:lpstr>
      <vt:lpstr>Resources</vt:lpstr>
      <vt:lpstr>2010 Census Population</vt:lpstr>
      <vt:lpstr>Region Roll Up</vt:lpstr>
      <vt:lpstr>Nassau Roll Up</vt:lpstr>
      <vt:lpstr>North Hempstead Roll Up</vt:lpstr>
      <vt:lpstr>Suffolk Roll Up</vt:lpstr>
      <vt:lpstr>Babylon Roll Up</vt:lpstr>
      <vt:lpstr>Brookhaven Roll Up</vt:lpstr>
      <vt:lpstr>East Hampton Roll Up</vt:lpstr>
      <vt:lpstr>Huntington Roll Up</vt:lpstr>
      <vt:lpstr>Islip Roll Up</vt:lpstr>
      <vt:lpstr>Smithtown Roll Up</vt:lpstr>
      <vt:lpstr>Southampton Roll Up</vt:lpstr>
    </vt:vector>
  </TitlesOfParts>
  <Company>NYSDEC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Dazzle L. Ekblad</cp:lastModifiedBy>
  <dcterms:created xsi:type="dcterms:W3CDTF">2017-08-03T17:33:23Z</dcterms:created>
  <dcterms:modified xsi:type="dcterms:W3CDTF">2018-07-05T14:44:21Z</dcterms:modified>
</cp:coreProperties>
</file>