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L:\EXEC\OCC\GHG Inventory\Local-Regional GHG in NYS\Central NY\"/>
    </mc:Choice>
  </mc:AlternateContent>
  <bookViews>
    <workbookView xWindow="0" yWindow="0" windowWidth="24000" windowHeight="13635"/>
  </bookViews>
  <sheets>
    <sheet name="FIND YOUR GHG INVENTORY DATA" sheetId="1" r:id="rId1"/>
    <sheet name="Resources" sheetId="2" r:id="rId2"/>
    <sheet name="2010 Census Population" sheetId="29" r:id="rId3"/>
    <sheet name="Region Roll Up" sheetId="4" r:id="rId4"/>
    <sheet name="Cayuga Roll Up" sheetId="19" r:id="rId5"/>
    <sheet name="Cortland Roll Up" sheetId="26" r:id="rId6"/>
    <sheet name="Madison Roll Up" sheetId="20" r:id="rId7"/>
    <sheet name="Onondaga Roll Up" sheetId="21" r:id="rId8"/>
    <sheet name="Oswego Roll Up" sheetId="22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5" i="29" l="1"/>
  <c r="B132" i="29"/>
  <c r="K136" i="1"/>
  <c r="K158" i="1"/>
  <c r="K120" i="1"/>
  <c r="K132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50" i="1"/>
  <c r="K152" i="1"/>
  <c r="K154" i="1"/>
  <c r="K156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51" i="1"/>
  <c r="K153" i="1"/>
  <c r="K155" i="1"/>
  <c r="K157" i="1"/>
  <c r="K115" i="1"/>
  <c r="K108" i="1"/>
  <c r="K109" i="1"/>
  <c r="K110" i="1"/>
  <c r="K111" i="1"/>
  <c r="K112" i="1"/>
  <c r="K113" i="1"/>
  <c r="K114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59" i="1"/>
  <c r="K160" i="1"/>
  <c r="K161" i="1"/>
  <c r="K162" i="1"/>
  <c r="K163" i="1"/>
  <c r="K165" i="1"/>
  <c r="K166" i="1"/>
  <c r="K167" i="1"/>
  <c r="K168" i="1"/>
  <c r="K169" i="1"/>
  <c r="K170" i="1"/>
  <c r="K196" i="1"/>
  <c r="K197" i="1"/>
  <c r="K198" i="1"/>
  <c r="K199" i="1"/>
  <c r="K200" i="1"/>
  <c r="K201" i="1"/>
  <c r="K81" i="22"/>
  <c r="J81" i="22"/>
  <c r="I81" i="22"/>
  <c r="H81" i="22"/>
  <c r="G81" i="22"/>
  <c r="F81" i="22"/>
  <c r="D79" i="22"/>
  <c r="D78" i="22"/>
  <c r="D76" i="22"/>
  <c r="D75" i="22"/>
  <c r="D74" i="22" s="1"/>
  <c r="I171" i="1" s="1"/>
  <c r="D73" i="22"/>
  <c r="D71" i="22"/>
  <c r="D70" i="22"/>
  <c r="D68" i="22"/>
  <c r="D66" i="22"/>
  <c r="D65" i="22"/>
  <c r="D64" i="22"/>
  <c r="D62" i="22"/>
  <c r="D61" i="22"/>
  <c r="D59" i="22"/>
  <c r="D58" i="22"/>
  <c r="D57" i="22"/>
  <c r="D56" i="22"/>
  <c r="D55" i="22"/>
  <c r="F171" i="1" s="1"/>
  <c r="D54" i="22"/>
  <c r="D52" i="22"/>
  <c r="D51" i="22"/>
  <c r="D50" i="22"/>
  <c r="D49" i="22"/>
  <c r="D48" i="22"/>
  <c r="D47" i="22"/>
  <c r="D46" i="22"/>
  <c r="D45" i="22"/>
  <c r="D44" i="22"/>
  <c r="D43" i="22" s="1"/>
  <c r="H171" i="1" s="1"/>
  <c r="D42" i="22"/>
  <c r="D41" i="22"/>
  <c r="D40" i="22"/>
  <c r="D38" i="22"/>
  <c r="D37" i="22"/>
  <c r="D36" i="22"/>
  <c r="D35" i="22"/>
  <c r="D34" i="22"/>
  <c r="D30" i="22" s="1"/>
  <c r="E171" i="1" s="1"/>
  <c r="D33" i="22"/>
  <c r="D32" i="22"/>
  <c r="D31" i="22"/>
  <c r="D29" i="22"/>
  <c r="D28" i="22"/>
  <c r="D27" i="22"/>
  <c r="D26" i="22"/>
  <c r="D25" i="22"/>
  <c r="D24" i="22"/>
  <c r="D23" i="22"/>
  <c r="D22" i="22"/>
  <c r="D171" i="1" s="1"/>
  <c r="D21" i="22"/>
  <c r="D20" i="22"/>
  <c r="D19" i="22"/>
  <c r="D18" i="22"/>
  <c r="D17" i="22"/>
  <c r="D16" i="22"/>
  <c r="D15" i="22" s="1"/>
  <c r="C171" i="1" s="1"/>
  <c r="K81" i="21"/>
  <c r="J81" i="21"/>
  <c r="I81" i="21"/>
  <c r="H81" i="21"/>
  <c r="G81" i="21"/>
  <c r="F81" i="21"/>
  <c r="D79" i="21"/>
  <c r="D78" i="21"/>
  <c r="D76" i="21"/>
  <c r="D75" i="21"/>
  <c r="D74" i="21" s="1"/>
  <c r="I134" i="1" s="1"/>
  <c r="D73" i="21"/>
  <c r="D71" i="21"/>
  <c r="D70" i="21"/>
  <c r="D68" i="21"/>
  <c r="D66" i="21"/>
  <c r="D65" i="21"/>
  <c r="D64" i="21"/>
  <c r="D62" i="21"/>
  <c r="D61" i="21"/>
  <c r="D59" i="21"/>
  <c r="D58" i="21"/>
  <c r="D57" i="21"/>
  <c r="D56" i="21"/>
  <c r="D54" i="21"/>
  <c r="D52" i="21"/>
  <c r="D51" i="21"/>
  <c r="D50" i="21"/>
  <c r="D49" i="21"/>
  <c r="D48" i="21"/>
  <c r="D47" i="21"/>
  <c r="D46" i="21"/>
  <c r="D45" i="21"/>
  <c r="D44" i="21"/>
  <c r="D43" i="21"/>
  <c r="H134" i="1" s="1"/>
  <c r="D42" i="21"/>
  <c r="D41" i="21"/>
  <c r="D40" i="21"/>
  <c r="D39" i="21"/>
  <c r="J134" i="1" s="1"/>
  <c r="D38" i="21"/>
  <c r="D37" i="21"/>
  <c r="D36" i="21"/>
  <c r="D35" i="21"/>
  <c r="D34" i="21"/>
  <c r="D33" i="21"/>
  <c r="D32" i="21"/>
  <c r="D31" i="21"/>
  <c r="D30" i="21" s="1"/>
  <c r="E134" i="1" s="1"/>
  <c r="D29" i="21"/>
  <c r="D28" i="21"/>
  <c r="D27" i="21"/>
  <c r="D26" i="21"/>
  <c r="D25" i="21"/>
  <c r="D24" i="21"/>
  <c r="D23" i="21"/>
  <c r="D21" i="21"/>
  <c r="D20" i="21"/>
  <c r="D19" i="21"/>
  <c r="D18" i="21"/>
  <c r="D17" i="21"/>
  <c r="D16" i="21"/>
  <c r="D15" i="21"/>
  <c r="C134" i="1" s="1"/>
  <c r="K81" i="20"/>
  <c r="J81" i="20"/>
  <c r="I81" i="20"/>
  <c r="H81" i="20"/>
  <c r="G81" i="20"/>
  <c r="F81" i="20"/>
  <c r="D79" i="20"/>
  <c r="D78" i="20"/>
  <c r="D76" i="20"/>
  <c r="D75" i="20"/>
  <c r="D74" i="20" s="1"/>
  <c r="I107" i="1" s="1"/>
  <c r="D73" i="20"/>
  <c r="D71" i="20"/>
  <c r="D70" i="20"/>
  <c r="D68" i="20"/>
  <c r="D66" i="20"/>
  <c r="D65" i="20"/>
  <c r="D64" i="20"/>
  <c r="D62" i="20"/>
  <c r="D61" i="20"/>
  <c r="D59" i="20"/>
  <c r="D58" i="20"/>
  <c r="D57" i="20"/>
  <c r="D56" i="20"/>
  <c r="D54" i="20"/>
  <c r="D52" i="20"/>
  <c r="D51" i="20"/>
  <c r="D50" i="20"/>
  <c r="D49" i="20"/>
  <c r="D48" i="20"/>
  <c r="D47" i="20"/>
  <c r="D46" i="20"/>
  <c r="D45" i="20"/>
  <c r="D44" i="20"/>
  <c r="D43" i="20"/>
  <c r="H107" i="1" s="1"/>
  <c r="D42" i="20"/>
  <c r="D41" i="20"/>
  <c r="D40" i="20"/>
  <c r="D39" i="20"/>
  <c r="J107" i="1" s="1"/>
  <c r="D38" i="20"/>
  <c r="D37" i="20"/>
  <c r="D36" i="20"/>
  <c r="D35" i="20"/>
  <c r="D34" i="20"/>
  <c r="D33" i="20"/>
  <c r="D32" i="20"/>
  <c r="D31" i="20"/>
  <c r="D30" i="20" s="1"/>
  <c r="E107" i="1" s="1"/>
  <c r="D29" i="20"/>
  <c r="D28" i="20"/>
  <c r="D27" i="20"/>
  <c r="D26" i="20"/>
  <c r="D25" i="20"/>
  <c r="D24" i="20"/>
  <c r="D23" i="20"/>
  <c r="D21" i="20"/>
  <c r="D20" i="20"/>
  <c r="D19" i="20"/>
  <c r="D18" i="20"/>
  <c r="D17" i="20"/>
  <c r="D16" i="20"/>
  <c r="D15" i="20"/>
  <c r="C107" i="1" s="1"/>
  <c r="K81" i="26"/>
  <c r="J81" i="26"/>
  <c r="I81" i="26"/>
  <c r="H81" i="26"/>
  <c r="G81" i="26"/>
  <c r="F81" i="26"/>
  <c r="D79" i="26"/>
  <c r="D78" i="26"/>
  <c r="D76" i="26"/>
  <c r="D75" i="26"/>
  <c r="D74" i="26" s="1"/>
  <c r="I87" i="1" s="1"/>
  <c r="D73" i="26"/>
  <c r="D71" i="26"/>
  <c r="D70" i="26"/>
  <c r="D68" i="26"/>
  <c r="D66" i="26"/>
  <c r="D65" i="26"/>
  <c r="D64" i="26"/>
  <c r="D62" i="26"/>
  <c r="D61" i="26"/>
  <c r="D59" i="26"/>
  <c r="D58" i="26"/>
  <c r="D57" i="26"/>
  <c r="D56" i="26"/>
  <c r="D54" i="26"/>
  <c r="D52" i="26"/>
  <c r="D51" i="26"/>
  <c r="D50" i="26"/>
  <c r="D49" i="26"/>
  <c r="D48" i="26"/>
  <c r="D47" i="26"/>
  <c r="D46" i="26"/>
  <c r="D45" i="26"/>
  <c r="D44" i="26"/>
  <c r="D43" i="26"/>
  <c r="H87" i="1" s="1"/>
  <c r="D42" i="26"/>
  <c r="D41" i="26"/>
  <c r="D40" i="26"/>
  <c r="D39" i="26"/>
  <c r="J87" i="1" s="1"/>
  <c r="D38" i="26"/>
  <c r="D37" i="26"/>
  <c r="D36" i="26"/>
  <c r="D35" i="26"/>
  <c r="D34" i="26"/>
  <c r="D33" i="26"/>
  <c r="D32" i="26"/>
  <c r="D31" i="26"/>
  <c r="D30" i="26" s="1"/>
  <c r="E87" i="1" s="1"/>
  <c r="D29" i="26"/>
  <c r="D28" i="26"/>
  <c r="D27" i="26"/>
  <c r="D26" i="26"/>
  <c r="D25" i="26"/>
  <c r="D24" i="26"/>
  <c r="D23" i="26"/>
  <c r="D21" i="26"/>
  <c r="D20" i="26"/>
  <c r="D19" i="26"/>
  <c r="D18" i="26"/>
  <c r="D17" i="26"/>
  <c r="D16" i="26"/>
  <c r="D15" i="26"/>
  <c r="C87" i="1" s="1"/>
  <c r="K81" i="19"/>
  <c r="J81" i="19"/>
  <c r="I81" i="19"/>
  <c r="H81" i="19"/>
  <c r="G81" i="19"/>
  <c r="F81" i="19"/>
  <c r="D79" i="19"/>
  <c r="D78" i="19"/>
  <c r="D76" i="19"/>
  <c r="D75" i="19"/>
  <c r="D74" i="19" s="1"/>
  <c r="I53" i="1" s="1"/>
  <c r="D73" i="19"/>
  <c r="D71" i="19"/>
  <c r="D70" i="19"/>
  <c r="D68" i="19"/>
  <c r="D66" i="19"/>
  <c r="D65" i="19"/>
  <c r="D64" i="19"/>
  <c r="D62" i="19"/>
  <c r="D61" i="19"/>
  <c r="D59" i="19"/>
  <c r="D58" i="19"/>
  <c r="D57" i="19"/>
  <c r="D56" i="19"/>
  <c r="D54" i="19"/>
  <c r="D52" i="19"/>
  <c r="D51" i="19"/>
  <c r="D50" i="19"/>
  <c r="D49" i="19"/>
  <c r="D48" i="19"/>
  <c r="D47" i="19"/>
  <c r="D46" i="19"/>
  <c r="D45" i="19"/>
  <c r="D44" i="19"/>
  <c r="D43" i="19"/>
  <c r="H53" i="1" s="1"/>
  <c r="D42" i="19"/>
  <c r="D41" i="19"/>
  <c r="D40" i="19"/>
  <c r="D39" i="19"/>
  <c r="J53" i="1" s="1"/>
  <c r="D38" i="19"/>
  <c r="D37" i="19"/>
  <c r="D36" i="19"/>
  <c r="D35" i="19"/>
  <c r="D34" i="19"/>
  <c r="D33" i="19"/>
  <c r="D32" i="19"/>
  <c r="D31" i="19"/>
  <c r="D30" i="19" s="1"/>
  <c r="E53" i="1" s="1"/>
  <c r="D29" i="19"/>
  <c r="D28" i="19"/>
  <c r="D27" i="19"/>
  <c r="D26" i="19"/>
  <c r="D25" i="19"/>
  <c r="D24" i="19"/>
  <c r="D23" i="19"/>
  <c r="D21" i="19"/>
  <c r="D20" i="19"/>
  <c r="D19" i="19"/>
  <c r="D18" i="19"/>
  <c r="D17" i="19"/>
  <c r="D16" i="19"/>
  <c r="D15" i="19"/>
  <c r="C53" i="1" s="1"/>
  <c r="D51" i="4"/>
  <c r="D38" i="4"/>
  <c r="D21" i="4"/>
  <c r="G81" i="4"/>
  <c r="H81" i="4"/>
  <c r="I81" i="4"/>
  <c r="J81" i="4"/>
  <c r="K81" i="4"/>
  <c r="F81" i="4"/>
  <c r="D76" i="4"/>
  <c r="D78" i="4"/>
  <c r="D79" i="4"/>
  <c r="D75" i="4"/>
  <c r="D71" i="4"/>
  <c r="D73" i="4"/>
  <c r="D70" i="4"/>
  <c r="D57" i="4"/>
  <c r="D58" i="4"/>
  <c r="D59" i="4"/>
  <c r="D61" i="4"/>
  <c r="D62" i="4"/>
  <c r="D64" i="4"/>
  <c r="D65" i="4"/>
  <c r="D66" i="4"/>
  <c r="D68" i="4"/>
  <c r="D56" i="4"/>
  <c r="D45" i="4"/>
  <c r="D46" i="4"/>
  <c r="D47" i="4"/>
  <c r="D48" i="4"/>
  <c r="D49" i="4"/>
  <c r="D50" i="4"/>
  <c r="D52" i="4"/>
  <c r="D54" i="4"/>
  <c r="D44" i="4"/>
  <c r="D41" i="4"/>
  <c r="D42" i="4"/>
  <c r="D40" i="4"/>
  <c r="D32" i="4"/>
  <c r="D33" i="4"/>
  <c r="D34" i="4"/>
  <c r="D35" i="4"/>
  <c r="D36" i="4"/>
  <c r="D37" i="4"/>
  <c r="D24" i="4"/>
  <c r="D25" i="4"/>
  <c r="D26" i="4"/>
  <c r="D27" i="4"/>
  <c r="D28" i="4"/>
  <c r="D29" i="4"/>
  <c r="D19" i="4"/>
  <c r="D20" i="4"/>
  <c r="D18" i="4"/>
  <c r="D69" i="19" l="1"/>
  <c r="G53" i="1" s="1"/>
  <c r="D69" i="26"/>
  <c r="G87" i="1" s="1"/>
  <c r="D69" i="20"/>
  <c r="G107" i="1" s="1"/>
  <c r="D69" i="21"/>
  <c r="G134" i="1" s="1"/>
  <c r="K149" i="1"/>
  <c r="K164" i="1"/>
  <c r="K88" i="1"/>
  <c r="K96" i="1"/>
  <c r="K92" i="1"/>
  <c r="K106" i="1"/>
  <c r="K94" i="1"/>
  <c r="K90" i="1"/>
  <c r="K100" i="1"/>
  <c r="K102" i="1"/>
  <c r="K98" i="1"/>
  <c r="K95" i="1"/>
  <c r="K93" i="1"/>
  <c r="K91" i="1"/>
  <c r="K89" i="1"/>
  <c r="K101" i="1"/>
  <c r="K99" i="1"/>
  <c r="K97" i="1"/>
  <c r="K104" i="1"/>
  <c r="K105" i="1"/>
  <c r="K103" i="1"/>
  <c r="K205" i="1"/>
  <c r="K203" i="1"/>
  <c r="K204" i="1"/>
  <c r="K202" i="1"/>
  <c r="D39" i="22"/>
  <c r="D69" i="22"/>
  <c r="G171" i="1" s="1"/>
  <c r="D22" i="21"/>
  <c r="D134" i="1" s="1"/>
  <c r="D55" i="21"/>
  <c r="D22" i="20"/>
  <c r="D107" i="1" s="1"/>
  <c r="D55" i="20"/>
  <c r="D22" i="26"/>
  <c r="D87" i="1" s="1"/>
  <c r="D55" i="26"/>
  <c r="D22" i="19"/>
  <c r="D55" i="19"/>
  <c r="F53" i="1" s="1"/>
  <c r="B154" i="29"/>
  <c r="A154" i="29"/>
  <c r="B153" i="29"/>
  <c r="A153" i="29"/>
  <c r="B152" i="29"/>
  <c r="A152" i="29"/>
  <c r="B151" i="29"/>
  <c r="A151" i="29"/>
  <c r="B150" i="29"/>
  <c r="A150" i="29"/>
  <c r="B149" i="29"/>
  <c r="A149" i="29"/>
  <c r="B148" i="29"/>
  <c r="A148" i="29"/>
  <c r="B147" i="29"/>
  <c r="A147" i="29"/>
  <c r="B146" i="29"/>
  <c r="A146" i="29"/>
  <c r="B145" i="29"/>
  <c r="A145" i="29"/>
  <c r="B144" i="29"/>
  <c r="A144" i="29"/>
  <c r="B143" i="29"/>
  <c r="A143" i="29"/>
  <c r="B142" i="29"/>
  <c r="A142" i="29"/>
  <c r="B141" i="29"/>
  <c r="A141" i="29"/>
  <c r="B140" i="29"/>
  <c r="A140" i="29"/>
  <c r="B139" i="29"/>
  <c r="A139" i="29"/>
  <c r="B138" i="29"/>
  <c r="A138" i="29"/>
  <c r="B137" i="29"/>
  <c r="A137" i="29"/>
  <c r="B136" i="29"/>
  <c r="A136" i="29"/>
  <c r="A135" i="29"/>
  <c r="B134" i="29"/>
  <c r="A134" i="29"/>
  <c r="B133" i="29"/>
  <c r="A133" i="29"/>
  <c r="A132" i="29"/>
  <c r="B131" i="29"/>
  <c r="A131" i="29"/>
  <c r="B130" i="29"/>
  <c r="A130" i="29"/>
  <c r="B129" i="29"/>
  <c r="A129" i="29"/>
  <c r="B128" i="29"/>
  <c r="A128" i="29"/>
  <c r="B127" i="29"/>
  <c r="A127" i="29"/>
  <c r="B126" i="29"/>
  <c r="A126" i="29"/>
  <c r="B125" i="29"/>
  <c r="A125" i="29"/>
  <c r="B124" i="29"/>
  <c r="A124" i="29"/>
  <c r="B123" i="29"/>
  <c r="A123" i="29"/>
  <c r="B122" i="29"/>
  <c r="A122" i="29"/>
  <c r="B121" i="29"/>
  <c r="A121" i="29"/>
  <c r="B120" i="29"/>
  <c r="A120" i="29"/>
  <c r="B119" i="29"/>
  <c r="A119" i="29"/>
  <c r="B118" i="29"/>
  <c r="A118" i="29"/>
  <c r="B117" i="29"/>
  <c r="A117" i="29"/>
  <c r="B116" i="29"/>
  <c r="A116" i="29"/>
  <c r="B115" i="29"/>
  <c r="A115" i="29"/>
  <c r="B114" i="29"/>
  <c r="A114" i="29"/>
  <c r="B113" i="29"/>
  <c r="A113" i="29"/>
  <c r="B112" i="29"/>
  <c r="A112" i="29"/>
  <c r="B111" i="29"/>
  <c r="A111" i="29"/>
  <c r="B110" i="29"/>
  <c r="A110" i="29"/>
  <c r="B109" i="29"/>
  <c r="A109" i="29"/>
  <c r="B108" i="29"/>
  <c r="A108" i="29"/>
  <c r="B107" i="29"/>
  <c r="A107" i="29"/>
  <c r="B106" i="29"/>
  <c r="A106" i="29"/>
  <c r="B105" i="29"/>
  <c r="A105" i="29"/>
  <c r="B104" i="29"/>
  <c r="A104" i="29"/>
  <c r="B103" i="29"/>
  <c r="A103" i="29"/>
  <c r="B102" i="29"/>
  <c r="A102" i="29"/>
  <c r="B101" i="29"/>
  <c r="A101" i="29"/>
  <c r="B100" i="29"/>
  <c r="A100" i="29"/>
  <c r="B99" i="29"/>
  <c r="A99" i="29"/>
  <c r="B98" i="29"/>
  <c r="A98" i="29"/>
  <c r="B97" i="29"/>
  <c r="A97" i="29"/>
  <c r="B96" i="29"/>
  <c r="A96" i="29"/>
  <c r="B95" i="29"/>
  <c r="A95" i="29"/>
  <c r="B94" i="29"/>
  <c r="A94" i="29"/>
  <c r="B93" i="29"/>
  <c r="A93" i="29"/>
  <c r="B92" i="29"/>
  <c r="A92" i="29"/>
  <c r="B91" i="29"/>
  <c r="A91" i="29"/>
  <c r="B90" i="29"/>
  <c r="A90" i="29"/>
  <c r="B89" i="29"/>
  <c r="A89" i="29"/>
  <c r="B88" i="29"/>
  <c r="A88" i="29"/>
  <c r="B87" i="29"/>
  <c r="A87" i="29"/>
  <c r="B86" i="29"/>
  <c r="A86" i="29"/>
  <c r="B85" i="29"/>
  <c r="A85" i="29"/>
  <c r="B84" i="29"/>
  <c r="A84" i="29"/>
  <c r="B83" i="29"/>
  <c r="A83" i="29"/>
  <c r="B82" i="29"/>
  <c r="A82" i="29"/>
  <c r="B81" i="29"/>
  <c r="A81" i="29"/>
  <c r="B80" i="29"/>
  <c r="A80" i="29"/>
  <c r="B79" i="29"/>
  <c r="A79" i="29"/>
  <c r="B78" i="29"/>
  <c r="A78" i="29"/>
  <c r="B77" i="29"/>
  <c r="A77" i="29"/>
  <c r="B76" i="29"/>
  <c r="A76" i="29"/>
  <c r="B75" i="29"/>
  <c r="A75" i="29"/>
  <c r="B74" i="29"/>
  <c r="A74" i="29"/>
  <c r="B73" i="29"/>
  <c r="A73" i="29"/>
  <c r="B72" i="29"/>
  <c r="A72" i="29"/>
  <c r="B71" i="29"/>
  <c r="A71" i="29"/>
  <c r="B70" i="29"/>
  <c r="A70" i="29"/>
  <c r="B69" i="29"/>
  <c r="A69" i="29"/>
  <c r="B68" i="29"/>
  <c r="A68" i="29"/>
  <c r="B67" i="29"/>
  <c r="A67" i="29"/>
  <c r="B66" i="29"/>
  <c r="A66" i="29"/>
  <c r="B65" i="29"/>
  <c r="A65" i="29"/>
  <c r="B64" i="29"/>
  <c r="A64" i="29"/>
  <c r="B63" i="29"/>
  <c r="A63" i="29"/>
  <c r="B62" i="29"/>
  <c r="A62" i="29"/>
  <c r="B61" i="29"/>
  <c r="A61" i="29"/>
  <c r="B60" i="29"/>
  <c r="A60" i="29"/>
  <c r="B59" i="29"/>
  <c r="A59" i="29"/>
  <c r="B58" i="29"/>
  <c r="A58" i="29"/>
  <c r="B57" i="29"/>
  <c r="A57" i="29"/>
  <c r="B56" i="29"/>
  <c r="A56" i="29"/>
  <c r="B55" i="29"/>
  <c r="A55" i="29"/>
  <c r="B54" i="29"/>
  <c r="A54" i="29"/>
  <c r="B53" i="29"/>
  <c r="A53" i="29"/>
  <c r="B52" i="29"/>
  <c r="A52" i="29"/>
  <c r="B51" i="29"/>
  <c r="A51" i="29"/>
  <c r="B50" i="29"/>
  <c r="A50" i="29"/>
  <c r="B49" i="29"/>
  <c r="A49" i="29"/>
  <c r="B48" i="29"/>
  <c r="A48" i="29"/>
  <c r="B47" i="29"/>
  <c r="A47" i="29"/>
  <c r="B46" i="29"/>
  <c r="A46" i="29"/>
  <c r="B45" i="29"/>
  <c r="A45" i="29"/>
  <c r="B44" i="29"/>
  <c r="A44" i="29"/>
  <c r="B43" i="29"/>
  <c r="A43" i="29"/>
  <c r="B42" i="29"/>
  <c r="A42" i="29"/>
  <c r="B41" i="29"/>
  <c r="A41" i="29"/>
  <c r="B40" i="29"/>
  <c r="A40" i="29"/>
  <c r="B39" i="29"/>
  <c r="A39" i="29"/>
  <c r="B38" i="29"/>
  <c r="A38" i="29"/>
  <c r="B37" i="29"/>
  <c r="A37" i="29"/>
  <c r="F36" i="29"/>
  <c r="F155" i="29" s="1"/>
  <c r="B36" i="29"/>
  <c r="A36" i="29"/>
  <c r="B35" i="29"/>
  <c r="A35" i="29"/>
  <c r="B34" i="29"/>
  <c r="A34" i="29"/>
  <c r="B33" i="29"/>
  <c r="A33" i="29"/>
  <c r="B32" i="29"/>
  <c r="A32" i="29"/>
  <c r="B31" i="29"/>
  <c r="A31" i="29"/>
  <c r="B30" i="29"/>
  <c r="A30" i="29"/>
  <c r="B29" i="29"/>
  <c r="A29" i="29"/>
  <c r="B28" i="29"/>
  <c r="A28" i="29"/>
  <c r="B27" i="29"/>
  <c r="A27" i="29"/>
  <c r="B26" i="29"/>
  <c r="A26" i="29"/>
  <c r="B25" i="29"/>
  <c r="A25" i="29"/>
  <c r="B24" i="29"/>
  <c r="A24" i="29"/>
  <c r="B23" i="29"/>
  <c r="A23" i="29"/>
  <c r="B22" i="29"/>
  <c r="A22" i="29"/>
  <c r="B21" i="29"/>
  <c r="A21" i="29"/>
  <c r="B20" i="29"/>
  <c r="A20" i="29"/>
  <c r="B19" i="29"/>
  <c r="A19" i="29"/>
  <c r="B18" i="29"/>
  <c r="A18" i="29"/>
  <c r="B17" i="29"/>
  <c r="A17" i="29"/>
  <c r="B16" i="29"/>
  <c r="A16" i="29"/>
  <c r="B15" i="29"/>
  <c r="A15" i="29"/>
  <c r="B14" i="29"/>
  <c r="A14" i="29"/>
  <c r="B13" i="29"/>
  <c r="A13" i="29"/>
  <c r="B12" i="29"/>
  <c r="A12" i="29"/>
  <c r="B11" i="29"/>
  <c r="A11" i="29"/>
  <c r="B10" i="29"/>
  <c r="A10" i="29"/>
  <c r="B9" i="29"/>
  <c r="A9" i="29"/>
  <c r="B8" i="29"/>
  <c r="A8" i="29"/>
  <c r="B7" i="29"/>
  <c r="A7" i="29"/>
  <c r="B6" i="29"/>
  <c r="A6" i="29"/>
  <c r="B5" i="29"/>
  <c r="A5" i="29"/>
  <c r="B4" i="29"/>
  <c r="A4" i="29"/>
  <c r="B3" i="29"/>
  <c r="A3" i="29"/>
  <c r="B2" i="29"/>
  <c r="L199" i="1" s="1"/>
  <c r="M199" i="1" s="1"/>
  <c r="A2" i="29"/>
  <c r="D81" i="26" l="1"/>
  <c r="F87" i="1"/>
  <c r="K87" i="1" s="1"/>
  <c r="M87" i="1" s="1"/>
  <c r="D81" i="20"/>
  <c r="F107" i="1"/>
  <c r="K107" i="1" s="1"/>
  <c r="M107" i="1" s="1"/>
  <c r="D81" i="21"/>
  <c r="F134" i="1"/>
  <c r="K134" i="1" s="1"/>
  <c r="M134" i="1" s="1"/>
  <c r="L187" i="1"/>
  <c r="M187" i="1" s="1"/>
  <c r="L191" i="1"/>
  <c r="M191" i="1" s="1"/>
  <c r="L195" i="1"/>
  <c r="M195" i="1" s="1"/>
  <c r="L196" i="1"/>
  <c r="M196" i="1" s="1"/>
  <c r="L200" i="1"/>
  <c r="M200" i="1" s="1"/>
  <c r="L192" i="1"/>
  <c r="M192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173" i="1"/>
  <c r="M173" i="1" s="1"/>
  <c r="L175" i="1"/>
  <c r="M175" i="1" s="1"/>
  <c r="L177" i="1"/>
  <c r="M177" i="1" s="1"/>
  <c r="L179" i="1"/>
  <c r="M179" i="1" s="1"/>
  <c r="L181" i="1"/>
  <c r="M181" i="1" s="1"/>
  <c r="L186" i="1"/>
  <c r="M186" i="1" s="1"/>
  <c r="L194" i="1"/>
  <c r="M194" i="1" s="1"/>
  <c r="L135" i="1"/>
  <c r="M135" i="1" s="1"/>
  <c r="L137" i="1"/>
  <c r="M137" i="1" s="1"/>
  <c r="L139" i="1"/>
  <c r="M139" i="1" s="1"/>
  <c r="L141" i="1"/>
  <c r="M141" i="1" s="1"/>
  <c r="L143" i="1"/>
  <c r="M143" i="1" s="1"/>
  <c r="L145" i="1"/>
  <c r="M145" i="1" s="1"/>
  <c r="L147" i="1"/>
  <c r="M147" i="1" s="1"/>
  <c r="L149" i="1"/>
  <c r="M149" i="1" s="1"/>
  <c r="L151" i="1"/>
  <c r="M151" i="1" s="1"/>
  <c r="L153" i="1"/>
  <c r="M153" i="1" s="1"/>
  <c r="L155" i="1"/>
  <c r="M155" i="1" s="1"/>
  <c r="L157" i="1"/>
  <c r="M157" i="1" s="1"/>
  <c r="L108" i="1"/>
  <c r="M108" i="1" s="1"/>
  <c r="L110" i="1"/>
  <c r="M110" i="1" s="1"/>
  <c r="L112" i="1"/>
  <c r="M112" i="1" s="1"/>
  <c r="L114" i="1"/>
  <c r="M114" i="1" s="1"/>
  <c r="L117" i="1"/>
  <c r="M117" i="1" s="1"/>
  <c r="L119" i="1"/>
  <c r="M119" i="1" s="1"/>
  <c r="L121" i="1"/>
  <c r="M121" i="1" s="1"/>
  <c r="L123" i="1"/>
  <c r="M123" i="1" s="1"/>
  <c r="L125" i="1"/>
  <c r="M125" i="1" s="1"/>
  <c r="L127" i="1"/>
  <c r="M127" i="1" s="1"/>
  <c r="L129" i="1"/>
  <c r="M129" i="1" s="1"/>
  <c r="L131" i="1"/>
  <c r="M131" i="1" s="1"/>
  <c r="L132" i="1"/>
  <c r="M132" i="1" s="1"/>
  <c r="L159" i="1"/>
  <c r="M159" i="1" s="1"/>
  <c r="L161" i="1"/>
  <c r="M161" i="1" s="1"/>
  <c r="L163" i="1"/>
  <c r="M163" i="1" s="1"/>
  <c r="L165" i="1"/>
  <c r="M165" i="1" s="1"/>
  <c r="L167" i="1"/>
  <c r="M167" i="1" s="1"/>
  <c r="L169" i="1"/>
  <c r="M169" i="1" s="1"/>
  <c r="L201" i="1"/>
  <c r="M201" i="1" s="1"/>
  <c r="L89" i="1"/>
  <c r="M89" i="1" s="1"/>
  <c r="L91" i="1"/>
  <c r="L93" i="1"/>
  <c r="M93" i="1" s="1"/>
  <c r="L95" i="1"/>
  <c r="M95" i="1" s="1"/>
  <c r="L97" i="1"/>
  <c r="L172" i="1"/>
  <c r="M172" i="1" s="1"/>
  <c r="L176" i="1"/>
  <c r="M176" i="1" s="1"/>
  <c r="L180" i="1"/>
  <c r="M180" i="1" s="1"/>
  <c r="L184" i="1"/>
  <c r="M184" i="1" s="1"/>
  <c r="L138" i="1"/>
  <c r="M138" i="1" s="1"/>
  <c r="L142" i="1"/>
  <c r="M142" i="1" s="1"/>
  <c r="L146" i="1"/>
  <c r="M146" i="1" s="1"/>
  <c r="L150" i="1"/>
  <c r="M150" i="1" s="1"/>
  <c r="L154" i="1"/>
  <c r="M154" i="1" s="1"/>
  <c r="L158" i="1"/>
  <c r="M158" i="1" s="1"/>
  <c r="L111" i="1"/>
  <c r="M111" i="1" s="1"/>
  <c r="L115" i="1"/>
  <c r="M115" i="1" s="1"/>
  <c r="L116" i="1"/>
  <c r="M116" i="1" s="1"/>
  <c r="L120" i="1"/>
  <c r="M120" i="1" s="1"/>
  <c r="L124" i="1"/>
  <c r="M124" i="1" s="1"/>
  <c r="L128" i="1"/>
  <c r="M128" i="1" s="1"/>
  <c r="L160" i="1"/>
  <c r="M160" i="1" s="1"/>
  <c r="L164" i="1"/>
  <c r="L168" i="1"/>
  <c r="M168" i="1" s="1"/>
  <c r="L88" i="1"/>
  <c r="M88" i="1" s="1"/>
  <c r="L92" i="1"/>
  <c r="M92" i="1" s="1"/>
  <c r="L96" i="1"/>
  <c r="M96" i="1" s="1"/>
  <c r="L99" i="1"/>
  <c r="M99" i="1" s="1"/>
  <c r="L101" i="1"/>
  <c r="M101" i="1" s="1"/>
  <c r="L103" i="1"/>
  <c r="M103" i="1" s="1"/>
  <c r="L105" i="1"/>
  <c r="M105" i="1" s="1"/>
  <c r="L134" i="1"/>
  <c r="L107" i="1"/>
  <c r="L53" i="1"/>
  <c r="L204" i="1"/>
  <c r="L52" i="1"/>
  <c r="L188" i="1"/>
  <c r="M188" i="1" s="1"/>
  <c r="L174" i="1"/>
  <c r="M174" i="1" s="1"/>
  <c r="L178" i="1"/>
  <c r="M178" i="1" s="1"/>
  <c r="L182" i="1"/>
  <c r="M182" i="1" s="1"/>
  <c r="L190" i="1"/>
  <c r="M190" i="1" s="1"/>
  <c r="L136" i="1"/>
  <c r="M136" i="1" s="1"/>
  <c r="L140" i="1"/>
  <c r="M140" i="1" s="1"/>
  <c r="L144" i="1"/>
  <c r="M144" i="1" s="1"/>
  <c r="L148" i="1"/>
  <c r="M148" i="1" s="1"/>
  <c r="L152" i="1"/>
  <c r="M152" i="1" s="1"/>
  <c r="L156" i="1"/>
  <c r="M156" i="1" s="1"/>
  <c r="L109" i="1"/>
  <c r="M109" i="1" s="1"/>
  <c r="L113" i="1"/>
  <c r="M113" i="1" s="1"/>
  <c r="L118" i="1"/>
  <c r="M118" i="1" s="1"/>
  <c r="L122" i="1"/>
  <c r="M122" i="1" s="1"/>
  <c r="L126" i="1"/>
  <c r="M126" i="1" s="1"/>
  <c r="L130" i="1"/>
  <c r="M130" i="1" s="1"/>
  <c r="L133" i="1"/>
  <c r="M133" i="1" s="1"/>
  <c r="L162" i="1"/>
  <c r="M162" i="1" s="1"/>
  <c r="L166" i="1"/>
  <c r="M166" i="1" s="1"/>
  <c r="L170" i="1"/>
  <c r="M170" i="1" s="1"/>
  <c r="L94" i="1"/>
  <c r="M94" i="1" s="1"/>
  <c r="L100" i="1"/>
  <c r="M100" i="1" s="1"/>
  <c r="L104" i="1"/>
  <c r="M104" i="1" s="1"/>
  <c r="L205" i="1"/>
  <c r="L171" i="1"/>
  <c r="L90" i="1"/>
  <c r="M90" i="1" s="1"/>
  <c r="L98" i="1"/>
  <c r="M98" i="1" s="1"/>
  <c r="L102" i="1"/>
  <c r="M102" i="1" s="1"/>
  <c r="L106" i="1"/>
  <c r="L87" i="1"/>
  <c r="L202" i="1"/>
  <c r="D81" i="19"/>
  <c r="D53" i="1"/>
  <c r="K53" i="1" s="1"/>
  <c r="D81" i="22"/>
  <c r="J171" i="1"/>
  <c r="K171" i="1" s="1"/>
  <c r="M205" i="1"/>
  <c r="M97" i="1"/>
  <c r="M91" i="1"/>
  <c r="M106" i="1"/>
  <c r="M164" i="1"/>
  <c r="L185" i="1"/>
  <c r="L189" i="1"/>
  <c r="M189" i="1" s="1"/>
  <c r="L193" i="1"/>
  <c r="M193" i="1" s="1"/>
  <c r="L198" i="1"/>
  <c r="M198" i="1" s="1"/>
  <c r="L203" i="1"/>
  <c r="L197" i="1"/>
  <c r="M197" i="1" s="1"/>
  <c r="L183" i="1"/>
  <c r="M183" i="1" s="1"/>
  <c r="E33" i="1"/>
  <c r="M185" i="1" l="1"/>
  <c r="C46" i="1" s="1"/>
  <c r="C45" i="1"/>
  <c r="D74" i="4"/>
  <c r="I52" i="1" s="1"/>
  <c r="D43" i="4"/>
  <c r="H52" i="1" s="1"/>
  <c r="D69" i="4"/>
  <c r="G52" i="1" s="1"/>
  <c r="D55" i="4"/>
  <c r="F52" i="1" s="1"/>
  <c r="D39" i="4"/>
  <c r="J52" i="1" s="1"/>
  <c r="D31" i="4"/>
  <c r="D23" i="4"/>
  <c r="D22" i="4" s="1"/>
  <c r="D52" i="1" s="1"/>
  <c r="D17" i="4"/>
  <c r="D16" i="4"/>
  <c r="D15" i="4" l="1"/>
  <c r="D30" i="4"/>
  <c r="E52" i="1" s="1"/>
  <c r="D81" i="4" l="1"/>
  <c r="C52" i="1"/>
  <c r="K52" i="1" s="1"/>
  <c r="M204" i="1"/>
  <c r="M202" i="1"/>
  <c r="M203" i="1"/>
  <c r="C39" i="1" l="1"/>
  <c r="B33" i="1"/>
  <c r="C23" i="1"/>
  <c r="C21" i="1"/>
  <c r="C20" i="1"/>
  <c r="C19" i="1"/>
  <c r="C18" i="1"/>
  <c r="C16" i="1"/>
  <c r="C15" i="1"/>
  <c r="C14" i="1"/>
  <c r="E11" i="1"/>
  <c r="B11" i="1"/>
  <c r="C38" i="1" l="1"/>
  <c r="C40" i="1"/>
  <c r="C37" i="1"/>
  <c r="C42" i="1" l="1"/>
  <c r="C41" i="1"/>
  <c r="C43" i="1" l="1"/>
  <c r="M53" i="1"/>
  <c r="C36" i="1"/>
  <c r="C44" i="1"/>
  <c r="M171" i="1" l="1"/>
  <c r="C17" i="1" l="1"/>
  <c r="C22" i="1"/>
  <c r="M52" i="1" l="1"/>
  <c r="C24" i="1" s="1"/>
</calcChain>
</file>

<file path=xl/comments1.xml><?xml version="1.0" encoding="utf-8"?>
<comments xmlns="http://schemas.openxmlformats.org/spreadsheetml/2006/main">
  <authors>
    <author>Chuoran Wang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2010 Census Population
</t>
        </r>
      </text>
    </comment>
  </commentList>
</comments>
</file>

<file path=xl/sharedStrings.xml><?xml version="1.0" encoding="utf-8"?>
<sst xmlns="http://schemas.openxmlformats.org/spreadsheetml/2006/main" count="1211" uniqueCount="267">
  <si>
    <t>ENTER THE NAME OF LOCAL GOVERNMENT:</t>
  </si>
  <si>
    <t>TABLE 1: Community GHG Inventory (2010)</t>
  </si>
  <si>
    <t xml:space="preserve">FIGURE 1: </t>
  </si>
  <si>
    <t>Community GHG Emissions by Sector (2010)</t>
  </si>
  <si>
    <t>GHG EMISSION SECTORS</t>
  </si>
  <si>
    <t>MTCO2e*</t>
  </si>
  <si>
    <t>Residential</t>
  </si>
  <si>
    <t>Commercial</t>
  </si>
  <si>
    <t>Industrial</t>
  </si>
  <si>
    <t>Transportation</t>
  </si>
  <si>
    <t>Industrial Processes</t>
  </si>
  <si>
    <t>Agriculture</t>
  </si>
  <si>
    <t>Energy Supply</t>
  </si>
  <si>
    <t>Total Emissions</t>
  </si>
  <si>
    <t>Population</t>
  </si>
  <si>
    <t>Per Capita Emissions</t>
  </si>
  <si>
    <t>*Metric Tons of Carbon Dioxide Equivalent</t>
  </si>
  <si>
    <t>Do you want to compare your emissions to another community?</t>
  </si>
  <si>
    <t>TABLE 2: Community GHG Inventory (2010)</t>
  </si>
  <si>
    <t xml:space="preserve">FIGURE 2: </t>
  </si>
  <si>
    <t>Name of Local Government</t>
  </si>
  <si>
    <t>Total</t>
  </si>
  <si>
    <t>Dutchess County</t>
  </si>
  <si>
    <t>SECTORS</t>
  </si>
  <si>
    <t>DESCRIPTIONS</t>
  </si>
  <si>
    <r>
      <rPr>
        <b/>
        <sz val="12"/>
        <color theme="1"/>
        <rFont val="Calibri"/>
        <family val="2"/>
        <scheme val="minor"/>
      </rPr>
      <t>Buildings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1.5"/>
        <color theme="1"/>
        <rFont val="Calibri"/>
        <family val="2"/>
        <scheme val="minor"/>
      </rPr>
      <t>(Stationary Energy)</t>
    </r>
  </si>
  <si>
    <t xml:space="preserve">Energy used in Residential, Commercial, Industrial buildings &amp; other non-mobile uses (e.g., electricity, natural gas, fuel oils, wood &amp; propane). </t>
  </si>
  <si>
    <r>
      <rPr>
        <b/>
        <sz val="12"/>
        <color theme="1"/>
        <rFont val="Calibri"/>
        <family val="2"/>
        <scheme val="minor"/>
      </rPr>
      <t>Transportation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(Mobile Energy)</t>
    </r>
  </si>
  <si>
    <t>Fuel consumption for on-road transportation, passenger &amp; freight rail, aviation, marine transit &amp; off-road vehicles.</t>
  </si>
  <si>
    <t>Waste &amp; Wastewater Treatment</t>
  </si>
  <si>
    <t>Non-energy process emissions from landfills &amp; wastewater treatment plants or septic systems. (e.g., methane emissions from anaerobic decay).</t>
  </si>
  <si>
    <t>Industrial 
Processes</t>
  </si>
  <si>
    <r>
      <t>Non-energy process emissions from industrial activity &amp; fugitive emissions from fuel systems (e.g., C0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from cement production, A/C coolants, &amp; leakages).</t>
    </r>
  </si>
  <si>
    <t>Non-energy emissions from crops &amp; livestock (e.g., methane &amp; nitrous oxide emissions from fertilizers).</t>
  </si>
  <si>
    <t>Energy generation &amp; fugitive emissions including energy losses during transmission &amp; distribution of electricity and natural gas.</t>
  </si>
  <si>
    <t>Region / County Name</t>
  </si>
  <si>
    <t>Color Code</t>
  </si>
  <si>
    <t>REQUIRED for the Roll Up Report, though some data may be zero, N/A, or considered to small to count</t>
  </si>
  <si>
    <t>Report NO Data in cell</t>
  </si>
  <si>
    <t>Built Environment</t>
  </si>
  <si>
    <t>Residential Energy Consumption</t>
  </si>
  <si>
    <t>Electricity / Steam</t>
  </si>
  <si>
    <t>Natural Gas</t>
  </si>
  <si>
    <t>Propane / LPG</t>
  </si>
  <si>
    <t>Wood</t>
  </si>
  <si>
    <t>Coal</t>
  </si>
  <si>
    <t>Commercial Energy Consumption</t>
  </si>
  <si>
    <t>Industrial Energy Consumption</t>
  </si>
  <si>
    <t>Motor Gasoline (E-10)</t>
  </si>
  <si>
    <t>Energy Generation and Supply</t>
  </si>
  <si>
    <t>Electricity T/D Losses</t>
  </si>
  <si>
    <t>Natural Gas T/D Losses</t>
  </si>
  <si>
    <t>Use of SF6 in the Utility Industry</t>
  </si>
  <si>
    <t>Cement Production</t>
  </si>
  <si>
    <t>Product Use (ODS Substitues)</t>
  </si>
  <si>
    <t>All Refrigerants- except utility SF6</t>
  </si>
  <si>
    <t>Transportation Energy</t>
  </si>
  <si>
    <t>On-road</t>
  </si>
  <si>
    <t>Diesel</t>
  </si>
  <si>
    <t>Ethanol</t>
  </si>
  <si>
    <t>Biodiesel</t>
  </si>
  <si>
    <t>Waste Management</t>
  </si>
  <si>
    <t>Solid Waste Management</t>
  </si>
  <si>
    <t>MSW incineration  (non grid connected)</t>
  </si>
  <si>
    <t>Sewage Treatment</t>
  </si>
  <si>
    <t>Central WWTPs and Septic Systems</t>
  </si>
  <si>
    <t>Livestock</t>
  </si>
  <si>
    <t>Crop Production and Soil Management</t>
  </si>
  <si>
    <t xml:space="preserve">Grand Totals </t>
  </si>
  <si>
    <t>Distillate Fuel Oil (#1, #2, Kerosene)</t>
  </si>
  <si>
    <t>Residual Fuel Oil (#4 and #6)</t>
  </si>
  <si>
    <t>Paper and Pulp</t>
  </si>
  <si>
    <t>Landfill Methane (Scope 3)</t>
  </si>
  <si>
    <t>Roll Up Report CGC.  Emissions in MTCDE</t>
  </si>
  <si>
    <t>Waste</t>
  </si>
  <si>
    <t>Gasoline</t>
  </si>
  <si>
    <t xml:space="preserve">The Capital District 2010 Regional Greenhouse Gas Inventory </t>
  </si>
  <si>
    <t xml:space="preserve">Data Sourced from: </t>
  </si>
  <si>
    <t>CO2e</t>
  </si>
  <si>
    <t>CO2</t>
  </si>
  <si>
    <t>CH4</t>
  </si>
  <si>
    <t>N2O</t>
  </si>
  <si>
    <t>PFC</t>
  </si>
  <si>
    <t>HFC</t>
  </si>
  <si>
    <t>SF6</t>
  </si>
  <si>
    <t>N/A</t>
  </si>
  <si>
    <t>Iron and Steel Production</t>
  </si>
  <si>
    <t>Aluminum Production</t>
  </si>
  <si>
    <t>Limestone Use</t>
  </si>
  <si>
    <t>Soda Ash Use</t>
  </si>
  <si>
    <t>Semi-Conductor Manufacturing</t>
  </si>
  <si>
    <t>Chemical Manufacturing</t>
  </si>
  <si>
    <t>Rail</t>
  </si>
  <si>
    <t>Electricity Consumption</t>
  </si>
  <si>
    <t>Marine</t>
  </si>
  <si>
    <t>Distillate</t>
  </si>
  <si>
    <t>Residual Fuel Oil</t>
  </si>
  <si>
    <t>Off-road Mobile</t>
  </si>
  <si>
    <t>All Fuels (Diesel and Gasoline)</t>
  </si>
  <si>
    <t>Enteric Fementation</t>
  </si>
  <si>
    <t>Manure management</t>
  </si>
  <si>
    <t>Use of Fertilizer</t>
  </si>
  <si>
    <t>Crop Residue Incineration</t>
  </si>
  <si>
    <t>County</t>
  </si>
  <si>
    <t>LocalGovFull</t>
  </si>
  <si>
    <t>City/Town</t>
  </si>
  <si>
    <t>Village</t>
  </si>
  <si>
    <t>2010 Pop</t>
  </si>
  <si>
    <t/>
  </si>
  <si>
    <t>Oswego County</t>
  </si>
  <si>
    <t>Cayuga County</t>
  </si>
  <si>
    <t>Cortland County</t>
  </si>
  <si>
    <t>Madison County</t>
  </si>
  <si>
    <t>Onondaga County</t>
  </si>
  <si>
    <t>Onondaga Nation Reservation</t>
  </si>
  <si>
    <t>City of Auburn</t>
  </si>
  <si>
    <t>Town of Aurelius</t>
  </si>
  <si>
    <t>Town of Ledyard</t>
  </si>
  <si>
    <t>Village of Aurora</t>
  </si>
  <si>
    <t>Town of Brutus</t>
  </si>
  <si>
    <t>Town of Cato</t>
  </si>
  <si>
    <t>Town of Ira</t>
  </si>
  <si>
    <t>Village of Cato</t>
  </si>
  <si>
    <t>Village of Cayuga</t>
  </si>
  <si>
    <t>Town of Conquest</t>
  </si>
  <si>
    <t>Town of Sterling</t>
  </si>
  <si>
    <t>Village of Fair Haven</t>
  </si>
  <si>
    <t>Town of Fleming</t>
  </si>
  <si>
    <t>Town of Genoa</t>
  </si>
  <si>
    <t>Town of Locke</t>
  </si>
  <si>
    <t>Town of Mentz</t>
  </si>
  <si>
    <t>Village of Meridian</t>
  </si>
  <si>
    <t>Town of Montezuma</t>
  </si>
  <si>
    <t>Town of Moravia</t>
  </si>
  <si>
    <t>Village of Moravia</t>
  </si>
  <si>
    <t>Town of Niles</t>
  </si>
  <si>
    <t>Town of Owasco</t>
  </si>
  <si>
    <t>Village of Port Byron</t>
  </si>
  <si>
    <t>Town of Scipio</t>
  </si>
  <si>
    <t>Town of Sempronius</t>
  </si>
  <si>
    <t>Town of Sennett</t>
  </si>
  <si>
    <t>Town of Springport</t>
  </si>
  <si>
    <t>Town of Summerhill</t>
  </si>
  <si>
    <t>Town of Throop</t>
  </si>
  <si>
    <t>Village of Union Sprints</t>
  </si>
  <si>
    <t>Town of Venice</t>
  </si>
  <si>
    <t>Town of Victory</t>
  </si>
  <si>
    <t>Village of Weedsport</t>
  </si>
  <si>
    <t>Town of Cincinnatus</t>
  </si>
  <si>
    <t>City of Cortland</t>
  </si>
  <si>
    <t>Town of Cortlandville</t>
  </si>
  <si>
    <t>Town of Cuyler</t>
  </si>
  <si>
    <t>Town of Freetown</t>
  </si>
  <si>
    <t>Town of Harford</t>
  </si>
  <si>
    <t>Town of Homer</t>
  </si>
  <si>
    <t>Village of Homer</t>
  </si>
  <si>
    <t>Town of Lapeer</t>
  </si>
  <si>
    <t>Town of Marathon</t>
  </si>
  <si>
    <t>Village of Marathon</t>
  </si>
  <si>
    <t>Village of McGraw</t>
  </si>
  <si>
    <t>Town of Preble</t>
  </si>
  <si>
    <t>Town of Scott</t>
  </si>
  <si>
    <t>Town of Solon</t>
  </si>
  <si>
    <t>Town of Taylor</t>
  </si>
  <si>
    <t>Town of Truxton</t>
  </si>
  <si>
    <t>Town of Virgil</t>
  </si>
  <si>
    <t>Town of Willet</t>
  </si>
  <si>
    <t>Town of Brookvield</t>
  </si>
  <si>
    <t>Town of Lenox</t>
  </si>
  <si>
    <t>Village of Canastota</t>
  </si>
  <si>
    <t>Town of Cazenovia</t>
  </si>
  <si>
    <t>Village of Cazenovia</t>
  </si>
  <si>
    <t>Town of Sullivan</t>
  </si>
  <si>
    <t>Village of Chittenango</t>
  </si>
  <si>
    <t>Town of DeRuyter</t>
  </si>
  <si>
    <t>Village of DeRuyter</t>
  </si>
  <si>
    <t>Town of Hamilton</t>
  </si>
  <si>
    <t>Village of Earlville</t>
  </si>
  <si>
    <t>Town of Eaton</t>
  </si>
  <si>
    <t>Town of Fenner</t>
  </si>
  <si>
    <t>Town of Georgetown</t>
  </si>
  <si>
    <t>Village of Hamilton</t>
  </si>
  <si>
    <t>Town of Lebanon</t>
  </si>
  <si>
    <t>Town of Lincoln</t>
  </si>
  <si>
    <t>Town of Madison</t>
  </si>
  <si>
    <t>Village of Madison</t>
  </si>
  <si>
    <t>Village of Morrisville</t>
  </si>
  <si>
    <t>Town of Stockbridge</t>
  </si>
  <si>
    <t>Village of Munnsville</t>
  </si>
  <si>
    <t>Town of Nelson</t>
  </si>
  <si>
    <t>City of Oneida</t>
  </si>
  <si>
    <t>Town of Smithfield</t>
  </si>
  <si>
    <t>Village of Wampsville</t>
  </si>
  <si>
    <t>Town of Lysander</t>
  </si>
  <si>
    <t>Village of Baldwinsville</t>
  </si>
  <si>
    <t>Town of Camillus</t>
  </si>
  <si>
    <t>Village of Camillus</t>
  </si>
  <si>
    <t>Town of Cicero</t>
  </si>
  <si>
    <t>Town of Clay</t>
  </si>
  <si>
    <t>Town of De Witt</t>
  </si>
  <si>
    <t>Village of East Syracuse</t>
  </si>
  <si>
    <t>Town of Elbridge</t>
  </si>
  <si>
    <t>Village of Elbridge</t>
  </si>
  <si>
    <t>Town of Fabius</t>
  </si>
  <si>
    <t>Village of Fabius</t>
  </si>
  <si>
    <t>Town of Manlius</t>
  </si>
  <si>
    <t>Village of Fayetteville</t>
  </si>
  <si>
    <t>Town of Geddes</t>
  </si>
  <si>
    <t>Village of Jordan</t>
  </si>
  <si>
    <t>Town of LaFayette</t>
  </si>
  <si>
    <t>Town of Salina</t>
  </si>
  <si>
    <t>Village of Liverpool</t>
  </si>
  <si>
    <t>Village of Manlius</t>
  </si>
  <si>
    <t>Town of Marcellus</t>
  </si>
  <si>
    <t>Village of Marcellus</t>
  </si>
  <si>
    <t>Village of Minoa</t>
  </si>
  <si>
    <t>Village of North Syracuse</t>
  </si>
  <si>
    <t>Town of Onondaga</t>
  </si>
  <si>
    <t>Town of Otisco</t>
  </si>
  <si>
    <t>Town of Pompey</t>
  </si>
  <si>
    <t>Town of Skaneateles</t>
  </si>
  <si>
    <t>Village of Skaneateles</t>
  </si>
  <si>
    <t>Village of Solvay</t>
  </si>
  <si>
    <t>Town of Spafford</t>
  </si>
  <si>
    <t>City of Syracuse</t>
  </si>
  <si>
    <t>Town of Tully</t>
  </si>
  <si>
    <t>Village of Tully</t>
  </si>
  <si>
    <t>Town of Van Buren</t>
  </si>
  <si>
    <t>Town of Albion</t>
  </si>
  <si>
    <t>Village of Altmar</t>
  </si>
  <si>
    <t>Town of Amsboy</t>
  </si>
  <si>
    <t>Town of Boylston</t>
  </si>
  <si>
    <t>Town of Hastings</t>
  </si>
  <si>
    <t>Village of Central Square</t>
  </si>
  <si>
    <t>Town of Constantia</t>
  </si>
  <si>
    <t>Village of Cleveland</t>
  </si>
  <si>
    <t>City of Fulton</t>
  </si>
  <si>
    <t>Town of Granby</t>
  </si>
  <si>
    <t>Town of Hannibal</t>
  </si>
  <si>
    <t>Village of Hannibal</t>
  </si>
  <si>
    <t>Town of Sandy Creek</t>
  </si>
  <si>
    <t>Village of Lacona</t>
  </si>
  <si>
    <t>Town of Mexico</t>
  </si>
  <si>
    <t>Town of Minetto</t>
  </si>
  <si>
    <t>Town of New Haven</t>
  </si>
  <si>
    <t>Town of Orwell</t>
  </si>
  <si>
    <t>City of Oswego</t>
  </si>
  <si>
    <t>Town of Oswego</t>
  </si>
  <si>
    <t>Town of Palermo</t>
  </si>
  <si>
    <t>Town of Parish</t>
  </si>
  <si>
    <t>Village of parish</t>
  </si>
  <si>
    <t>Town of Schroeppel</t>
  </si>
  <si>
    <t>Village of Phoenix</t>
  </si>
  <si>
    <t xml:space="preserve">Town of Richland </t>
  </si>
  <si>
    <t>Village of Pulaski</t>
  </si>
  <si>
    <t>Town of Redfield</t>
  </si>
  <si>
    <t>Village of Sandy Creek</t>
  </si>
  <si>
    <t>Town of Scriba</t>
  </si>
  <si>
    <t>Town of Volney</t>
  </si>
  <si>
    <t>Town of West Monroe</t>
  </si>
  <si>
    <t>Town of Williamstown</t>
  </si>
  <si>
    <t>Central New York</t>
  </si>
  <si>
    <r>
      <t>Central New York Regional GHG Inventory 2010
Total Emissions by Local Government and Sector, MT CO</t>
    </r>
    <r>
      <rPr>
        <b/>
        <vertAlign val="subscript"/>
        <sz val="16"/>
        <color theme="0"/>
        <rFont val="Century Gothic"/>
        <family val="2"/>
      </rPr>
      <t>2</t>
    </r>
    <r>
      <rPr>
        <b/>
        <sz val="16"/>
        <color theme="0"/>
        <rFont val="Century Gothic"/>
        <family val="2"/>
      </rPr>
      <t>e</t>
    </r>
  </si>
  <si>
    <t>Other</t>
  </si>
  <si>
    <t>Glass Production</t>
  </si>
  <si>
    <t>(i.e., Central New York, Oswego County, Town of Preble, etc.)</t>
  </si>
  <si>
    <t>Village of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</si>
</sst>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&quot;$&quot;#,##0\ ;\(&quot;$&quot;#,##0\)"/>
    <numFmt numFmtId="166" formatCode="#,##0.0000"/>
    <numFmt numFmtId="167" formatCode="0.0000%"/>
    <numFmt numFmtId="168" formatCode="m/d/yy\ h:mm:ss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2"/>
    </font>
    <font>
      <b/>
      <sz val="16"/>
      <color theme="1" tint="0.34998626667073579"/>
      <name val="Century Gothic"/>
      <family val="2"/>
    </font>
    <font>
      <b/>
      <sz val="14"/>
      <color theme="1"/>
      <name val="Segoe UI"/>
      <family val="2"/>
    </font>
    <font>
      <b/>
      <sz val="14"/>
      <name val="Segoe UI"/>
      <family val="2"/>
    </font>
    <font>
      <sz val="10"/>
      <color theme="1" tint="0.499984740745262"/>
      <name val="Arial Narrow"/>
      <family val="2"/>
    </font>
    <font>
      <sz val="11"/>
      <color theme="1" tint="0.499984740745262"/>
      <name val="Arial Narrow"/>
      <family val="2"/>
    </font>
    <font>
      <b/>
      <sz val="11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1"/>
      <name val="Century Gothic"/>
      <family val="2"/>
    </font>
    <font>
      <sz val="12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Arial Narrow"/>
      <family val="2"/>
    </font>
    <font>
      <i/>
      <sz val="14"/>
      <color theme="1"/>
      <name val="Segoe UI"/>
      <family val="2"/>
    </font>
    <font>
      <sz val="14"/>
      <color theme="1"/>
      <name val="Segoe UI"/>
      <family val="2"/>
    </font>
    <font>
      <b/>
      <sz val="11"/>
      <name val="Calibri"/>
      <family val="2"/>
      <scheme val="minor"/>
    </font>
    <font>
      <b/>
      <sz val="16"/>
      <color theme="0"/>
      <name val="Century Gothic"/>
      <family val="2"/>
    </font>
    <font>
      <b/>
      <vertAlign val="subscript"/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charset val="204"/>
    </font>
    <font>
      <i/>
      <sz val="11"/>
      <color theme="1"/>
      <name val="Calibri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lightDown"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9"/>
      </patternFill>
    </fill>
  </fills>
  <borders count="7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dash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dashed">
        <color theme="0" tint="-0.24994659260841701"/>
      </right>
      <top style="medium">
        <color theme="0" tint="-0.24994659260841701"/>
      </top>
      <bottom/>
      <diagonal/>
    </border>
    <border>
      <left style="dashed">
        <color theme="0" tint="-0.24994659260841701"/>
      </left>
      <right/>
      <top style="medium">
        <color theme="0" tint="-0.24994659260841701"/>
      </top>
      <bottom/>
      <diagonal/>
    </border>
    <border>
      <left/>
      <right style="dashed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dashed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dashed">
        <color theme="0" tint="-0.24994659260841701"/>
      </right>
      <top/>
      <bottom style="medium">
        <color theme="0" tint="-0.24994659260841701"/>
      </bottom>
      <diagonal/>
    </border>
    <border>
      <left style="dashed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6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49" fontId="47" fillId="0" borderId="24" applyNumberFormat="0" applyFont="0" applyFill="0" applyBorder="0" applyProtection="0">
      <alignment horizontal="left" vertical="center" indent="2"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7" borderId="0" applyNumberFormat="0" applyBorder="0" applyAlignment="0" applyProtection="0"/>
    <xf numFmtId="49" fontId="47" fillId="0" borderId="42" applyNumberFormat="0" applyFont="0" applyFill="0" applyBorder="0" applyProtection="0">
      <alignment horizontal="left" vertical="center" indent="5"/>
    </xf>
    <xf numFmtId="0" fontId="48" fillId="28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5" borderId="0" applyNumberFormat="0" applyBorder="0" applyAlignment="0" applyProtection="0"/>
    <xf numFmtId="0" fontId="49" fillId="19" borderId="0" applyNumberFormat="0" applyBorder="0" applyAlignment="0" applyProtection="0"/>
    <xf numFmtId="4" fontId="50" fillId="0" borderId="43" applyFill="0" applyBorder="0" applyProtection="0">
      <alignment horizontal="right" vertical="center"/>
    </xf>
    <xf numFmtId="4" fontId="50" fillId="0" borderId="43" applyFill="0" applyBorder="0" applyProtection="0">
      <alignment horizontal="right" vertical="center"/>
    </xf>
    <xf numFmtId="4" fontId="50" fillId="0" borderId="43" applyFill="0" applyBorder="0" applyProtection="0">
      <alignment horizontal="right" vertical="center"/>
    </xf>
    <xf numFmtId="4" fontId="50" fillId="0" borderId="43" applyFill="0" applyBorder="0" applyProtection="0">
      <alignment horizontal="right" vertical="center"/>
    </xf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1" fillId="36" borderId="44" applyNumberFormat="0" applyAlignment="0" applyProtection="0"/>
    <xf numFmtId="0" fontId="52" fillId="37" borderId="45" applyNumberFormat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4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46" applyNumberFormat="0" applyFill="0" applyAlignment="0" applyProtection="0"/>
    <xf numFmtId="0" fontId="57" fillId="0" borderId="47" applyNumberFormat="0" applyFill="0" applyAlignment="0" applyProtection="0"/>
    <xf numFmtId="0" fontId="58" fillId="0" borderId="48" applyNumberFormat="0" applyFill="0" applyAlignment="0" applyProtection="0"/>
    <xf numFmtId="0" fontId="58" fillId="0" borderId="4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3" fillId="23" borderId="44" applyNumberFormat="0" applyAlignment="0" applyProtection="0"/>
    <xf numFmtId="0" fontId="64" fillId="0" borderId="49" applyNumberFormat="0" applyFill="0" applyAlignment="0" applyProtection="0"/>
    <xf numFmtId="0" fontId="65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66" fillId="0" borderId="0"/>
    <xf numFmtId="0" fontId="1" fillId="0" borderId="0"/>
    <xf numFmtId="0" fontId="41" fillId="0" borderId="0"/>
    <xf numFmtId="0" fontId="41" fillId="0" borderId="0"/>
    <xf numFmtId="0" fontId="53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" fontId="47" fillId="0" borderId="24" applyFill="0" applyBorder="0" applyProtection="0">
      <alignment horizontal="righ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49" fontId="50" fillId="0" borderId="24" applyNumberFormat="0" applyFill="0" applyBorder="0" applyProtection="0">
      <alignment horizontal="left" vertical="center"/>
    </xf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67" fillId="39" borderId="0" applyNumberFormat="0" applyFont="0" applyBorder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41" fillId="40" borderId="50" applyNumberFormat="0" applyFon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0" fontId="69" fillId="36" borderId="51" applyNumberFormat="0" applyAlignment="0" applyProtection="0"/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166" fontId="47" fillId="41" borderId="24" applyNumberFormat="0" applyFont="0" applyBorder="0" applyAlignment="0" applyProtection="0">
      <alignment horizontal="right" vertical="center"/>
    </xf>
    <xf numFmtId="9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0" fontId="41" fillId="0" borderId="52" applyNumberFormat="0" applyFont="0" applyFill="0" applyAlignment="0" applyProtection="0"/>
    <xf numFmtId="0" fontId="41" fillId="0" borderId="52" applyNumberFormat="0" applyFont="0" applyFill="0" applyAlignment="0" applyProtection="0"/>
    <xf numFmtId="0" fontId="41" fillId="0" borderId="52" applyNumberFormat="0" applyFont="0" applyFill="0" applyAlignment="0" applyProtection="0"/>
    <xf numFmtId="0" fontId="41" fillId="0" borderId="53" applyNumberFormat="0" applyFont="0" applyFill="0" applyAlignment="0" applyProtection="0"/>
    <xf numFmtId="0" fontId="41" fillId="0" borderId="53" applyNumberFormat="0" applyFont="0" applyFill="0" applyAlignment="0" applyProtection="0"/>
    <xf numFmtId="0" fontId="41" fillId="0" borderId="53" applyNumberFormat="0" applyFon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1" fillId="0" borderId="55" applyNumberFormat="0" applyFont="0" applyFill="0" applyAlignment="0" applyProtection="0"/>
    <xf numFmtId="0" fontId="41" fillId="0" borderId="55" applyNumberFormat="0" applyFont="0" applyFill="0" applyAlignment="0" applyProtection="0"/>
    <xf numFmtId="0" fontId="41" fillId="0" borderId="55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0" borderId="56" applyNumberFormat="0" applyFont="0" applyFill="0" applyAlignment="0" applyProtection="0"/>
    <xf numFmtId="0" fontId="41" fillId="42" borderId="0" applyNumberFormat="0" applyFont="0" applyBorder="0" applyAlignment="0" applyProtection="0"/>
    <xf numFmtId="0" fontId="41" fillId="0" borderId="57" applyNumberFormat="0" applyFont="0" applyFill="0" applyAlignment="0" applyProtection="0"/>
    <xf numFmtId="0" fontId="41" fillId="0" borderId="58" applyNumberFormat="0" applyFont="0" applyFill="0" applyAlignment="0" applyProtection="0"/>
    <xf numFmtId="46" fontId="4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41" fillId="0" borderId="59" applyNumberFormat="0" applyFont="0" applyFill="0" applyAlignment="0" applyProtection="0"/>
    <xf numFmtId="0" fontId="41" fillId="0" borderId="59" applyNumberFormat="0" applyFont="0" applyFill="0" applyAlignment="0" applyProtection="0"/>
    <xf numFmtId="0" fontId="41" fillId="0" borderId="60" applyNumberFormat="0" applyFont="0" applyFill="0" applyAlignment="0" applyProtection="0"/>
    <xf numFmtId="0" fontId="41" fillId="0" borderId="6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61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50" applyNumberFormat="0" applyFont="0" applyFill="0" applyAlignment="0" applyProtection="0"/>
    <xf numFmtId="0" fontId="41" fillId="0" borderId="0" applyNumberFormat="0" applyFont="0" applyFill="0" applyBorder="0" applyProtection="0">
      <alignment horizont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Protection="0">
      <alignment horizontal="left"/>
    </xf>
    <xf numFmtId="0" fontId="41" fillId="42" borderId="0" applyNumberFormat="0" applyFont="0" applyBorder="0" applyAlignment="0" applyProtection="0"/>
    <xf numFmtId="0" fontId="7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1" fillId="0" borderId="62" applyNumberFormat="0" applyFont="0" applyFill="0" applyAlignment="0" applyProtection="0"/>
    <xf numFmtId="0" fontId="41" fillId="0" borderId="62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0" fontId="41" fillId="0" borderId="63" applyNumberFormat="0" applyFont="0" applyFill="0" applyAlignment="0" applyProtection="0"/>
    <xf numFmtId="168" fontId="41" fillId="0" borderId="0" applyFont="0" applyFill="0" applyBorder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4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5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6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7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41" fillId="0" borderId="68" applyNumberFormat="0" applyFont="0" applyFill="0" applyAlignment="0" applyProtection="0"/>
    <xf numFmtId="0" fontId="74" fillId="0" borderId="0" applyNumberFormat="0" applyFill="0" applyBorder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5" fillId="0" borderId="69" applyNumberFormat="0" applyFill="0" applyAlignment="0" applyProtection="0"/>
    <xf numFmtId="0" fontId="76" fillId="0" borderId="0" applyNumberFormat="0" applyFill="0" applyBorder="0" applyAlignment="0" applyProtection="0"/>
    <xf numFmtId="0" fontId="78" fillId="0" borderId="0"/>
  </cellStyleXfs>
  <cellXfs count="373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 vertical="top"/>
    </xf>
    <xf numFmtId="0" fontId="5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1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0" borderId="4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0" fillId="0" borderId="5" xfId="0" applyBorder="1"/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0" fillId="0" borderId="6" xfId="0" applyBorder="1"/>
    <xf numFmtId="0" fontId="13" fillId="0" borderId="0" xfId="0" applyFont="1" applyFill="1" applyAlignment="1">
      <alignment horizontal="left" vertical="top" indent="7"/>
    </xf>
    <xf numFmtId="0" fontId="13" fillId="0" borderId="0" xfId="0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5" fillId="0" borderId="0" xfId="0" applyFont="1" applyFill="1"/>
    <xf numFmtId="0" fontId="15" fillId="4" borderId="7" xfId="0" applyFont="1" applyFill="1" applyBorder="1" applyAlignment="1">
      <alignment horizontal="left" vertical="center" wrapText="1" indent="1"/>
    </xf>
    <xf numFmtId="0" fontId="16" fillId="4" borderId="7" xfId="0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left" wrapText="1" indent="3"/>
    </xf>
    <xf numFmtId="164" fontId="18" fillId="2" borderId="9" xfId="1" applyNumberFormat="1" applyFont="1" applyFill="1" applyBorder="1" applyAlignment="1">
      <alignment horizontal="right" vertical="center" wrapText="1" indent="1"/>
    </xf>
    <xf numFmtId="0" fontId="17" fillId="3" borderId="10" xfId="0" applyFont="1" applyFill="1" applyBorder="1" applyAlignment="1">
      <alignment horizontal="left" wrapText="1" indent="3"/>
    </xf>
    <xf numFmtId="164" fontId="18" fillId="2" borderId="11" xfId="1" applyNumberFormat="1" applyFont="1" applyFill="1" applyBorder="1" applyAlignment="1">
      <alignment horizontal="right" vertical="center" wrapText="1" indent="1"/>
    </xf>
    <xf numFmtId="0" fontId="19" fillId="3" borderId="12" xfId="0" applyFont="1" applyFill="1" applyBorder="1" applyAlignment="1">
      <alignment horizontal="right" wrapText="1" indent="1"/>
    </xf>
    <xf numFmtId="164" fontId="18" fillId="2" borderId="13" xfId="1" applyNumberFormat="1" applyFont="1" applyFill="1" applyBorder="1" applyAlignment="1">
      <alignment horizontal="right" vertical="center" wrapText="1" indent="1"/>
    </xf>
    <xf numFmtId="0" fontId="17" fillId="3" borderId="14" xfId="0" applyFont="1" applyFill="1" applyBorder="1" applyAlignment="1">
      <alignment horizontal="right" wrapText="1" indent="1"/>
    </xf>
    <xf numFmtId="164" fontId="18" fillId="2" borderId="15" xfId="1" applyNumberFormat="1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right" wrapText="1" indent="1"/>
    </xf>
    <xf numFmtId="0" fontId="20" fillId="0" borderId="0" xfId="0" applyFont="1"/>
    <xf numFmtId="0" fontId="0" fillId="0" borderId="16" xfId="0" applyBorder="1"/>
    <xf numFmtId="0" fontId="5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right" vertical="center"/>
    </xf>
    <xf numFmtId="0" fontId="21" fillId="2" borderId="17" xfId="0" applyFont="1" applyFill="1" applyBorder="1" applyAlignment="1">
      <alignment horizontal="right" vertical="center"/>
    </xf>
    <xf numFmtId="0" fontId="0" fillId="2" borderId="17" xfId="0" applyFill="1" applyBorder="1"/>
    <xf numFmtId="0" fontId="0" fillId="0" borderId="17" xfId="0" applyFill="1" applyBorder="1" applyAlignment="1">
      <alignment vertical="center"/>
    </xf>
    <xf numFmtId="0" fontId="22" fillId="2" borderId="0" xfId="0" applyFont="1" applyFill="1" applyAlignment="1">
      <alignment horizontal="right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0" borderId="0" xfId="0" applyFill="1" applyBorder="1" applyAlignment="1">
      <alignment vertical="center"/>
    </xf>
    <xf numFmtId="0" fontId="13" fillId="2" borderId="0" xfId="0" applyFont="1" applyFill="1" applyAlignment="1"/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vertical="top" indent="7"/>
    </xf>
    <xf numFmtId="0" fontId="13" fillId="2" borderId="0" xfId="0" applyFont="1" applyFill="1" applyAlignment="1">
      <alignment vertical="center"/>
    </xf>
    <xf numFmtId="164" fontId="18" fillId="3" borderId="9" xfId="1" applyNumberFormat="1" applyFont="1" applyFill="1" applyBorder="1" applyAlignment="1">
      <alignment horizontal="right" vertical="center" wrapText="1" indent="1"/>
    </xf>
    <xf numFmtId="164" fontId="18" fillId="3" borderId="11" xfId="1" applyNumberFormat="1" applyFont="1" applyFill="1" applyBorder="1" applyAlignment="1">
      <alignment horizontal="right" vertical="center" wrapText="1" indent="1"/>
    </xf>
    <xf numFmtId="164" fontId="18" fillId="3" borderId="15" xfId="1" applyNumberFormat="1" applyFont="1" applyFill="1" applyBorder="1" applyAlignment="1">
      <alignment horizontal="right" vertical="center" wrapText="1" indent="1"/>
    </xf>
    <xf numFmtId="0" fontId="20" fillId="2" borderId="0" xfId="0" applyFont="1" applyFill="1"/>
    <xf numFmtId="0" fontId="6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>
      <alignment vertical="center" textRotation="45" wrapText="1"/>
    </xf>
    <xf numFmtId="0" fontId="23" fillId="0" borderId="0" xfId="0" applyFont="1" applyFill="1" applyBorder="1" applyAlignment="1">
      <alignment textRotation="45" wrapText="1"/>
    </xf>
    <xf numFmtId="0" fontId="26" fillId="4" borderId="7" xfId="0" applyFont="1" applyFill="1" applyBorder="1" applyAlignment="1">
      <alignment horizontal="left" vertical="center" wrapText="1" indent="1"/>
    </xf>
    <xf numFmtId="0" fontId="27" fillId="0" borderId="0" xfId="0" applyFont="1" applyFill="1"/>
    <xf numFmtId="0" fontId="5" fillId="0" borderId="19" xfId="0" applyFont="1" applyFill="1" applyBorder="1"/>
    <xf numFmtId="0" fontId="29" fillId="5" borderId="21" xfId="0" applyFont="1" applyFill="1" applyBorder="1" applyAlignment="1">
      <alignment horizontal="left" vertical="center" indent="1"/>
    </xf>
    <xf numFmtId="0" fontId="34" fillId="6" borderId="21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left" vertical="center" wrapText="1" indent="1"/>
    </xf>
    <xf numFmtId="0" fontId="31" fillId="6" borderId="2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0" fillId="7" borderId="23" xfId="0" applyFill="1" applyBorder="1"/>
    <xf numFmtId="0" fontId="4" fillId="0" borderId="0" xfId="0" applyFont="1"/>
    <xf numFmtId="0" fontId="0" fillId="8" borderId="24" xfId="0" applyFill="1" applyBorder="1"/>
    <xf numFmtId="0" fontId="0" fillId="0" borderId="0" xfId="0" applyFill="1" applyBorder="1"/>
    <xf numFmtId="0" fontId="0" fillId="9" borderId="26" xfId="0" applyFill="1" applyBorder="1"/>
    <xf numFmtId="0" fontId="0" fillId="9" borderId="0" xfId="0" applyFill="1" applyBorder="1"/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4" fillId="10" borderId="26" xfId="0" applyFont="1" applyFill="1" applyBorder="1"/>
    <xf numFmtId="0" fontId="4" fillId="6" borderId="0" xfId="0" applyFont="1" applyFill="1" applyBorder="1"/>
    <xf numFmtId="0" fontId="0" fillId="8" borderId="19" xfId="0" applyFill="1" applyBorder="1"/>
    <xf numFmtId="0" fontId="0" fillId="10" borderId="26" xfId="0" applyFill="1" applyBorder="1"/>
    <xf numFmtId="0" fontId="0" fillId="6" borderId="0" xfId="0" applyFill="1" applyBorder="1"/>
    <xf numFmtId="0" fontId="0" fillId="6" borderId="0" xfId="0" applyFont="1" applyFill="1" applyBorder="1"/>
    <xf numFmtId="0" fontId="4" fillId="12" borderId="26" xfId="0" applyFont="1" applyFill="1" applyBorder="1"/>
    <xf numFmtId="0" fontId="4" fillId="13" borderId="0" xfId="0" applyFont="1" applyFill="1" applyBorder="1"/>
    <xf numFmtId="0" fontId="0" fillId="12" borderId="26" xfId="0" applyFill="1" applyBorder="1"/>
    <xf numFmtId="0" fontId="0" fillId="13" borderId="0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4" fillId="10" borderId="22" xfId="0" applyFont="1" applyFill="1" applyBorder="1"/>
    <xf numFmtId="0" fontId="0" fillId="15" borderId="30" xfId="0" applyFill="1" applyBorder="1"/>
    <xf numFmtId="1" fontId="0" fillId="0" borderId="0" xfId="0" applyNumberFormat="1"/>
    <xf numFmtId="0" fontId="3" fillId="0" borderId="19" xfId="0" applyFont="1" applyFill="1" applyBorder="1"/>
    <xf numFmtId="0" fontId="4" fillId="0" borderId="0" xfId="0" applyFont="1" applyFill="1"/>
    <xf numFmtId="3" fontId="28" fillId="0" borderId="20" xfId="0" applyNumberFormat="1" applyFont="1" applyFill="1" applyBorder="1"/>
    <xf numFmtId="3" fontId="0" fillId="0" borderId="0" xfId="0" applyNumberFormat="1" applyFill="1" applyAlignment="1">
      <alignment vertical="center"/>
    </xf>
    <xf numFmtId="0" fontId="37" fillId="0" borderId="0" xfId="3"/>
    <xf numFmtId="164" fontId="0" fillId="0" borderId="0" xfId="1" applyNumberFormat="1" applyFont="1"/>
    <xf numFmtId="0" fontId="5" fillId="9" borderId="34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1" fontId="0" fillId="7" borderId="23" xfId="0" applyNumberFormat="1" applyFill="1" applyBorder="1"/>
    <xf numFmtId="1" fontId="0" fillId="7" borderId="29" xfId="0" applyNumberFormat="1" applyFill="1" applyBorder="1"/>
    <xf numFmtId="0" fontId="0" fillId="12" borderId="37" xfId="0" applyFill="1" applyBorder="1"/>
    <xf numFmtId="0" fontId="0" fillId="14" borderId="38" xfId="0" applyFill="1" applyBorder="1"/>
    <xf numFmtId="1" fontId="0" fillId="16" borderId="31" xfId="0" applyNumberFormat="1" applyFill="1" applyBorder="1"/>
    <xf numFmtId="0" fontId="0" fillId="0" borderId="0" xfId="0" applyBorder="1"/>
    <xf numFmtId="1" fontId="0" fillId="7" borderId="31" xfId="0" applyNumberFormat="1" applyFill="1" applyBorder="1"/>
    <xf numFmtId="3" fontId="28" fillId="0" borderId="0" xfId="0" applyNumberFormat="1" applyFont="1" applyFill="1" applyBorder="1" applyAlignment="1">
      <alignment horizontal="left" vertical="center" wrapText="1" indent="1"/>
    </xf>
    <xf numFmtId="164" fontId="28" fillId="0" borderId="0" xfId="1" applyNumberFormat="1" applyFont="1" applyFill="1" applyBorder="1" applyAlignment="1">
      <alignment horizontal="left" vertical="center" wrapText="1" indent="1"/>
    </xf>
    <xf numFmtId="3" fontId="28" fillId="0" borderId="20" xfId="0" applyNumberFormat="1" applyFont="1" applyFill="1" applyBorder="1" applyAlignment="1">
      <alignment horizontal="left" vertical="center" wrapText="1" indent="1"/>
    </xf>
    <xf numFmtId="3" fontId="4" fillId="0" borderId="32" xfId="0" applyNumberFormat="1" applyFont="1" applyFill="1" applyBorder="1" applyAlignment="1">
      <alignment horizontal="left" vertical="center" wrapText="1" indent="1"/>
    </xf>
    <xf numFmtId="0" fontId="38" fillId="0" borderId="19" xfId="0" applyFont="1" applyFill="1" applyBorder="1" applyAlignment="1">
      <alignment horizontal="left" vertical="center" wrapText="1" indent="1"/>
    </xf>
    <xf numFmtId="3" fontId="4" fillId="0" borderId="24" xfId="0" applyNumberFormat="1" applyFont="1" applyFill="1" applyBorder="1" applyAlignment="1">
      <alignment horizontal="left" vertical="center" wrapText="1" indent="1"/>
    </xf>
    <xf numFmtId="0" fontId="39" fillId="0" borderId="24" xfId="0" applyFont="1" applyFill="1" applyBorder="1" applyAlignment="1">
      <alignment horizontal="center" vertical="center" wrapText="1"/>
    </xf>
    <xf numFmtId="0" fontId="39" fillId="17" borderId="24" xfId="0" applyFont="1" applyFill="1" applyBorder="1" applyAlignment="1">
      <alignment horizontal="center" vertical="center" wrapText="1"/>
    </xf>
    <xf numFmtId="0" fontId="40" fillId="17" borderId="24" xfId="0" applyFont="1" applyFill="1" applyBorder="1" applyAlignment="1">
      <alignment horizontal="center" vertical="center" wrapText="1"/>
    </xf>
    <xf numFmtId="0" fontId="41" fillId="0" borderId="0" xfId="4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17" borderId="24" xfId="0" applyFont="1" applyFill="1" applyBorder="1"/>
    <xf numFmtId="3" fontId="42" fillId="17" borderId="24" xfId="0" applyNumberFormat="1" applyFont="1" applyFill="1" applyBorder="1"/>
    <xf numFmtId="0" fontId="0" fillId="0" borderId="24" xfId="0" applyFill="1" applyBorder="1" applyAlignment="1">
      <alignment horizontal="center" vertical="center"/>
    </xf>
    <xf numFmtId="0" fontId="0" fillId="17" borderId="24" xfId="0" applyFill="1" applyBorder="1"/>
    <xf numFmtId="0" fontId="0" fillId="0" borderId="0" xfId="0"/>
    <xf numFmtId="0" fontId="4" fillId="0" borderId="22" xfId="0" applyFont="1" applyBorder="1"/>
    <xf numFmtId="0" fontId="0" fillId="7" borderId="23" xfId="0" applyFill="1" applyBorder="1"/>
    <xf numFmtId="0" fontId="4" fillId="0" borderId="0" xfId="0" applyFont="1"/>
    <xf numFmtId="0" fontId="0" fillId="8" borderId="24" xfId="0" applyFill="1" applyBorder="1"/>
    <xf numFmtId="0" fontId="0" fillId="0" borderId="0" xfId="0" applyFill="1" applyBorder="1"/>
    <xf numFmtId="0" fontId="0" fillId="9" borderId="26" xfId="0" applyFill="1" applyBorder="1"/>
    <xf numFmtId="0" fontId="0" fillId="9" borderId="0" xfId="0" applyFill="1" applyBorder="1"/>
    <xf numFmtId="0" fontId="5" fillId="9" borderId="27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4" fillId="10" borderId="26" xfId="0" applyFont="1" applyFill="1" applyBorder="1"/>
    <xf numFmtId="0" fontId="4" fillId="6" borderId="0" xfId="0" applyFont="1" applyFill="1" applyBorder="1"/>
    <xf numFmtId="0" fontId="0" fillId="8" borderId="19" xfId="0" applyFill="1" applyBorder="1"/>
    <xf numFmtId="0" fontId="0" fillId="10" borderId="26" xfId="0" applyFill="1" applyBorder="1"/>
    <xf numFmtId="0" fontId="0" fillId="6" borderId="0" xfId="0" applyFill="1" applyBorder="1"/>
    <xf numFmtId="0" fontId="0" fillId="6" borderId="0" xfId="0" applyFont="1" applyFill="1" applyBorder="1"/>
    <xf numFmtId="0" fontId="4" fillId="12" borderId="26" xfId="0" applyFont="1" applyFill="1" applyBorder="1"/>
    <xf numFmtId="0" fontId="4" fillId="13" borderId="0" xfId="0" applyFont="1" applyFill="1" applyBorder="1"/>
    <xf numFmtId="0" fontId="0" fillId="12" borderId="26" xfId="0" applyFill="1" applyBorder="1"/>
    <xf numFmtId="0" fontId="0" fillId="13" borderId="0" xfId="0" applyFill="1" applyBorder="1"/>
    <xf numFmtId="1" fontId="0" fillId="8" borderId="19" xfId="0" applyNumberFormat="1" applyFill="1" applyBorder="1"/>
    <xf numFmtId="0" fontId="4" fillId="14" borderId="0" xfId="0" applyFont="1" applyFill="1" applyBorder="1"/>
    <xf numFmtId="0" fontId="0" fillId="14" borderId="0" xfId="0" applyFill="1" applyBorder="1"/>
    <xf numFmtId="0" fontId="0" fillId="12" borderId="37" xfId="0" applyFill="1" applyBorder="1"/>
    <xf numFmtId="0" fontId="0" fillId="14" borderId="38" xfId="0" applyFill="1" applyBorder="1"/>
    <xf numFmtId="0" fontId="4" fillId="10" borderId="22" xfId="0" applyFont="1" applyFill="1" applyBorder="1"/>
    <xf numFmtId="0" fontId="0" fillId="15" borderId="30" xfId="0" applyFill="1" applyBorder="1"/>
    <xf numFmtId="0" fontId="0" fillId="0" borderId="0" xfId="0" applyBorder="1"/>
    <xf numFmtId="1" fontId="0" fillId="8" borderId="0" xfId="0" applyNumberFormat="1" applyFill="1" applyBorder="1"/>
    <xf numFmtId="1" fontId="0" fillId="11" borderId="19" xfId="0" applyNumberFormat="1" applyFill="1" applyBorder="1"/>
    <xf numFmtId="1" fontId="0" fillId="8" borderId="36" xfId="0" applyNumberFormat="1" applyFill="1" applyBorder="1"/>
    <xf numFmtId="1" fontId="0" fillId="7" borderId="23" xfId="1" applyNumberFormat="1" applyFont="1" applyFill="1" applyBorder="1"/>
    <xf numFmtId="1" fontId="0" fillId="8" borderId="41" xfId="0" applyNumberFormat="1" applyFill="1" applyBorder="1"/>
    <xf numFmtId="1" fontId="45" fillId="7" borderId="23" xfId="1" applyNumberFormat="1" applyFont="1" applyFill="1" applyBorder="1"/>
    <xf numFmtId="1" fontId="44" fillId="7" borderId="23" xfId="0" applyNumberFormat="1" applyFont="1" applyFill="1" applyBorder="1"/>
    <xf numFmtId="1" fontId="0" fillId="11" borderId="36" xfId="0" applyNumberFormat="1" applyFill="1" applyBorder="1"/>
    <xf numFmtId="1" fontId="0" fillId="8" borderId="39" xfId="0" applyNumberFormat="1" applyFill="1" applyBorder="1"/>
    <xf numFmtId="1" fontId="0" fillId="8" borderId="40" xfId="0" applyNumberFormat="1" applyFill="1" applyBorder="1"/>
    <xf numFmtId="3" fontId="79" fillId="0" borderId="0" xfId="0" applyNumberFormat="1" applyFont="1" applyFill="1" applyBorder="1" applyAlignment="1">
      <alignment horizontal="left" vertical="center" wrapText="1" indent="1"/>
    </xf>
    <xf numFmtId="164" fontId="79" fillId="0" borderId="0" xfId="1" applyNumberFormat="1" applyFont="1" applyFill="1"/>
    <xf numFmtId="3" fontId="79" fillId="0" borderId="0" xfId="0" applyNumberFormat="1" applyFont="1" applyFill="1"/>
    <xf numFmtId="3" fontId="28" fillId="0" borderId="20" xfId="0" applyNumberFormat="1" applyFont="1" applyFill="1" applyBorder="1" applyAlignment="1">
      <alignment vertical="center" wrapText="1"/>
    </xf>
    <xf numFmtId="164" fontId="28" fillId="0" borderId="0" xfId="1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3" fontId="4" fillId="0" borderId="70" xfId="0" applyNumberFormat="1" applyFont="1" applyFill="1" applyBorder="1" applyAlignment="1">
      <alignment horizontal="left" vertical="center" wrapText="1" indent="1"/>
    </xf>
    <xf numFmtId="0" fontId="4" fillId="0" borderId="72" xfId="0" applyFont="1" applyFill="1" applyBorder="1"/>
    <xf numFmtId="3" fontId="4" fillId="0" borderId="73" xfId="0" applyNumberFormat="1" applyFont="1" applyFill="1" applyBorder="1"/>
    <xf numFmtId="3" fontId="6" fillId="0" borderId="73" xfId="0" applyNumberFormat="1" applyFont="1" applyFill="1" applyBorder="1" applyAlignment="1">
      <alignment horizontal="left" vertical="center" wrapText="1" indent="1"/>
    </xf>
    <xf numFmtId="164" fontId="6" fillId="0" borderId="72" xfId="1" applyNumberFormat="1" applyFont="1" applyFill="1" applyBorder="1" applyAlignment="1">
      <alignment horizontal="left" vertical="center" wrapText="1" indent="1"/>
    </xf>
    <xf numFmtId="3" fontId="6" fillId="0" borderId="72" xfId="0" applyNumberFormat="1" applyFont="1" applyFill="1" applyBorder="1" applyAlignment="1">
      <alignment horizontal="left" vertical="center" wrapText="1" indent="1"/>
    </xf>
    <xf numFmtId="0" fontId="4" fillId="0" borderId="71" xfId="0" applyFont="1" applyFill="1" applyBorder="1"/>
    <xf numFmtId="0" fontId="3" fillId="0" borderId="71" xfId="0" applyFont="1" applyFill="1" applyBorder="1"/>
    <xf numFmtId="0" fontId="0" fillId="0" borderId="19" xfId="0" applyFont="1" applyFill="1" applyBorder="1" applyAlignment="1">
      <alignment horizontal="left" vertical="top"/>
    </xf>
    <xf numFmtId="3" fontId="0" fillId="0" borderId="32" xfId="0" applyNumberFormat="1" applyFont="1" applyFill="1" applyBorder="1" applyAlignment="1">
      <alignment horizontal="left" vertical="center" wrapText="1" indent="1"/>
    </xf>
    <xf numFmtId="0" fontId="77" fillId="0" borderId="0" xfId="0" applyFont="1" applyFill="1"/>
    <xf numFmtId="3" fontId="6" fillId="0" borderId="20" xfId="0" applyNumberFormat="1" applyFont="1" applyFill="1" applyBorder="1" applyAlignment="1">
      <alignment horizontal="left" vertical="center" wrapText="1" indent="1"/>
    </xf>
    <xf numFmtId="164" fontId="6" fillId="0" borderId="0" xfId="1" applyNumberFormat="1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/>
    <xf numFmtId="3" fontId="0" fillId="0" borderId="20" xfId="0" applyNumberFormat="1" applyFont="1" applyFill="1" applyBorder="1"/>
    <xf numFmtId="0" fontId="0" fillId="0" borderId="19" xfId="0" applyFont="1" applyFill="1" applyBorder="1"/>
    <xf numFmtId="3" fontId="0" fillId="17" borderId="24" xfId="0" applyNumberFormat="1" applyFill="1" applyBorder="1"/>
    <xf numFmtId="0" fontId="0" fillId="0" borderId="0" xfId="0"/>
    <xf numFmtId="0" fontId="4" fillId="0" borderId="22" xfId="0" applyFont="1" applyBorder="1"/>
    <xf numFmtId="0" fontId="0" fillId="7" borderId="23" xfId="0" applyFill="1" applyBorder="1"/>
    <xf numFmtId="0" fontId="4" fillId="0" borderId="0" xfId="0" applyFont="1"/>
    <xf numFmtId="0" fontId="0" fillId="8" borderId="24" xfId="0" applyFill="1" applyBorder="1"/>
    <xf numFmtId="0" fontId="0" fillId="0" borderId="0" xfId="0" applyFill="1" applyBorder="1"/>
    <xf numFmtId="0" fontId="0" fillId="9" borderId="26" xfId="0" applyFill="1" applyBorder="1"/>
    <xf numFmtId="0" fontId="0" fillId="9" borderId="0" xfId="0" applyFill="1" applyBorder="1"/>
    <xf numFmtId="0" fontId="5" fillId="9" borderId="27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4" fillId="10" borderId="26" xfId="0" applyFont="1" applyFill="1" applyBorder="1"/>
    <xf numFmtId="0" fontId="4" fillId="6" borderId="0" xfId="0" applyFont="1" applyFill="1" applyBorder="1"/>
    <xf numFmtId="0" fontId="0" fillId="11" borderId="19" xfId="0" applyFill="1" applyBorder="1"/>
    <xf numFmtId="0" fontId="0" fillId="8" borderId="19" xfId="0" applyFill="1" applyBorder="1"/>
    <xf numFmtId="0" fontId="0" fillId="8" borderId="36" xfId="0" applyFill="1" applyBorder="1"/>
    <xf numFmtId="0" fontId="0" fillId="10" borderId="26" xfId="0" applyFill="1" applyBorder="1"/>
    <xf numFmtId="0" fontId="0" fillId="6" borderId="0" xfId="0" applyFill="1" applyBorder="1"/>
    <xf numFmtId="164" fontId="0" fillId="7" borderId="29" xfId="0" applyNumberFormat="1" applyFill="1" applyBorder="1"/>
    <xf numFmtId="164" fontId="0" fillId="7" borderId="23" xfId="1" applyNumberFormat="1" applyFont="1" applyFill="1" applyBorder="1"/>
    <xf numFmtId="0" fontId="0" fillId="6" borderId="0" xfId="0" applyFont="1" applyFill="1" applyBorder="1"/>
    <xf numFmtId="0" fontId="0" fillId="8" borderId="41" xfId="0" applyFill="1" applyBorder="1"/>
    <xf numFmtId="164" fontId="0" fillId="7" borderId="23" xfId="0" applyNumberFormat="1" applyFill="1" applyBorder="1"/>
    <xf numFmtId="0" fontId="4" fillId="12" borderId="26" xfId="0" applyFont="1" applyFill="1" applyBorder="1"/>
    <xf numFmtId="0" fontId="4" fillId="13" borderId="0" xfId="0" applyFont="1" applyFill="1" applyBorder="1"/>
    <xf numFmtId="0" fontId="0" fillId="12" borderId="26" xfId="0" applyFill="1" applyBorder="1"/>
    <xf numFmtId="0" fontId="0" fillId="13" borderId="0" xfId="0" applyFill="1" applyBorder="1"/>
    <xf numFmtId="1" fontId="0" fillId="8" borderId="19" xfId="0" applyNumberFormat="1" applyFill="1" applyBorder="1"/>
    <xf numFmtId="164" fontId="45" fillId="7" borderId="23" xfId="1" applyNumberFormat="1" applyFont="1" applyFill="1" applyBorder="1"/>
    <xf numFmtId="0" fontId="44" fillId="7" borderId="23" xfId="0" applyFont="1" applyFill="1" applyBorder="1"/>
    <xf numFmtId="0" fontId="0" fillId="11" borderId="36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0" fillId="12" borderId="37" xfId="0" applyFill="1" applyBorder="1"/>
    <xf numFmtId="0" fontId="0" fillId="14" borderId="38" xfId="0" applyFill="1" applyBorder="1"/>
    <xf numFmtId="0" fontId="4" fillId="10" borderId="22" xfId="0" applyFont="1" applyFill="1" applyBorder="1"/>
    <xf numFmtId="0" fontId="0" fillId="15" borderId="30" xfId="0" applyFill="1" applyBorder="1"/>
    <xf numFmtId="0" fontId="0" fillId="0" borderId="0" xfId="0" applyBorder="1"/>
    <xf numFmtId="0" fontId="0" fillId="0" borderId="0" xfId="0"/>
    <xf numFmtId="0" fontId="4" fillId="0" borderId="22" xfId="0" applyFont="1" applyBorder="1"/>
    <xf numFmtId="0" fontId="0" fillId="7" borderId="23" xfId="0" applyFill="1" applyBorder="1"/>
    <xf numFmtId="0" fontId="4" fillId="0" borderId="0" xfId="0" applyFont="1"/>
    <xf numFmtId="0" fontId="0" fillId="8" borderId="24" xfId="0" applyFill="1" applyBorder="1"/>
    <xf numFmtId="0" fontId="0" fillId="0" borderId="0" xfId="0" applyFill="1" applyBorder="1"/>
    <xf numFmtId="0" fontId="0" fillId="9" borderId="26" xfId="0" applyFill="1" applyBorder="1"/>
    <xf numFmtId="0" fontId="0" fillId="9" borderId="0" xfId="0" applyFill="1" applyBorder="1"/>
    <xf numFmtId="0" fontId="5" fillId="9" borderId="27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4" fillId="10" borderId="26" xfId="0" applyFont="1" applyFill="1" applyBorder="1"/>
    <xf numFmtId="0" fontId="4" fillId="6" borderId="0" xfId="0" applyFont="1" applyFill="1" applyBorder="1"/>
    <xf numFmtId="0" fontId="0" fillId="11" borderId="19" xfId="0" applyFill="1" applyBorder="1"/>
    <xf numFmtId="0" fontId="0" fillId="8" borderId="19" xfId="0" applyFill="1" applyBorder="1"/>
    <xf numFmtId="0" fontId="0" fillId="8" borderId="36" xfId="0" applyFill="1" applyBorder="1"/>
    <xf numFmtId="0" fontId="0" fillId="10" borderId="26" xfId="0" applyFill="1" applyBorder="1"/>
    <xf numFmtId="0" fontId="0" fillId="6" borderId="0" xfId="0" applyFill="1" applyBorder="1"/>
    <xf numFmtId="164" fontId="0" fillId="7" borderId="29" xfId="0" applyNumberFormat="1" applyFill="1" applyBorder="1"/>
    <xf numFmtId="164" fontId="0" fillId="7" borderId="23" xfId="1" applyNumberFormat="1" applyFont="1" applyFill="1" applyBorder="1"/>
    <xf numFmtId="0" fontId="0" fillId="6" borderId="0" xfId="0" applyFont="1" applyFill="1" applyBorder="1"/>
    <xf numFmtId="0" fontId="0" fillId="8" borderId="41" xfId="0" applyFill="1" applyBorder="1"/>
    <xf numFmtId="164" fontId="0" fillId="7" borderId="23" xfId="0" applyNumberFormat="1" applyFill="1" applyBorder="1"/>
    <xf numFmtId="0" fontId="4" fillId="12" borderId="26" xfId="0" applyFont="1" applyFill="1" applyBorder="1"/>
    <xf numFmtId="0" fontId="4" fillId="13" borderId="0" xfId="0" applyFont="1" applyFill="1" applyBorder="1"/>
    <xf numFmtId="0" fontId="0" fillId="12" borderId="26" xfId="0" applyFill="1" applyBorder="1"/>
    <xf numFmtId="0" fontId="0" fillId="13" borderId="0" xfId="0" applyFill="1" applyBorder="1"/>
    <xf numFmtId="1" fontId="0" fillId="8" borderId="19" xfId="0" applyNumberFormat="1" applyFill="1" applyBorder="1"/>
    <xf numFmtId="164" fontId="45" fillId="7" borderId="23" xfId="1" applyNumberFormat="1" applyFont="1" applyFill="1" applyBorder="1"/>
    <xf numFmtId="0" fontId="44" fillId="7" borderId="23" xfId="0" applyFont="1" applyFill="1" applyBorder="1"/>
    <xf numFmtId="0" fontId="0" fillId="11" borderId="36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0" fillId="12" borderId="37" xfId="0" applyFill="1" applyBorder="1"/>
    <xf numFmtId="0" fontId="0" fillId="14" borderId="38" xfId="0" applyFill="1" applyBorder="1"/>
    <xf numFmtId="0" fontId="4" fillId="10" borderId="22" xfId="0" applyFont="1" applyFill="1" applyBorder="1"/>
    <xf numFmtId="0" fontId="0" fillId="15" borderId="30" xfId="0" applyFill="1" applyBorder="1"/>
    <xf numFmtId="0" fontId="0" fillId="0" borderId="0" xfId="0" applyBorder="1"/>
    <xf numFmtId="0" fontId="0" fillId="0" borderId="0" xfId="0"/>
    <xf numFmtId="0" fontId="4" fillId="0" borderId="22" xfId="0" applyFont="1" applyBorder="1"/>
    <xf numFmtId="0" fontId="0" fillId="7" borderId="23" xfId="0" applyFill="1" applyBorder="1"/>
    <xf numFmtId="0" fontId="4" fillId="0" borderId="0" xfId="0" applyFont="1"/>
    <xf numFmtId="0" fontId="0" fillId="8" borderId="24" xfId="0" applyFill="1" applyBorder="1"/>
    <xf numFmtId="0" fontId="0" fillId="0" borderId="0" xfId="0" applyFill="1" applyBorder="1"/>
    <xf numFmtId="0" fontId="0" fillId="9" borderId="26" xfId="0" applyFill="1" applyBorder="1"/>
    <xf numFmtId="0" fontId="0" fillId="9" borderId="0" xfId="0" applyFill="1" applyBorder="1"/>
    <xf numFmtId="0" fontId="5" fillId="9" borderId="27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4" fillId="10" borderId="26" xfId="0" applyFont="1" applyFill="1" applyBorder="1"/>
    <xf numFmtId="0" fontId="4" fillId="6" borderId="0" xfId="0" applyFont="1" applyFill="1" applyBorder="1"/>
    <xf numFmtId="0" fontId="0" fillId="11" borderId="19" xfId="0" applyFill="1" applyBorder="1"/>
    <xf numFmtId="0" fontId="0" fillId="8" borderId="19" xfId="0" applyFill="1" applyBorder="1"/>
    <xf numFmtId="0" fontId="0" fillId="8" borderId="36" xfId="0" applyFill="1" applyBorder="1"/>
    <xf numFmtId="0" fontId="0" fillId="10" borderId="26" xfId="0" applyFill="1" applyBorder="1"/>
    <xf numFmtId="0" fontId="0" fillId="6" borderId="0" xfId="0" applyFill="1" applyBorder="1"/>
    <xf numFmtId="164" fontId="0" fillId="7" borderId="29" xfId="0" applyNumberFormat="1" applyFill="1" applyBorder="1"/>
    <xf numFmtId="164" fontId="0" fillId="7" borderId="23" xfId="1" applyNumberFormat="1" applyFont="1" applyFill="1" applyBorder="1"/>
    <xf numFmtId="0" fontId="0" fillId="6" borderId="0" xfId="0" applyFont="1" applyFill="1" applyBorder="1"/>
    <xf numFmtId="0" fontId="0" fillId="8" borderId="41" xfId="0" applyFill="1" applyBorder="1"/>
    <xf numFmtId="164" fontId="0" fillId="7" borderId="23" xfId="0" applyNumberFormat="1" applyFill="1" applyBorder="1"/>
    <xf numFmtId="0" fontId="4" fillId="12" borderId="26" xfId="0" applyFont="1" applyFill="1" applyBorder="1"/>
    <xf numFmtId="0" fontId="4" fillId="13" borderId="0" xfId="0" applyFont="1" applyFill="1" applyBorder="1"/>
    <xf numFmtId="0" fontId="0" fillId="12" borderId="26" xfId="0" applyFill="1" applyBorder="1"/>
    <xf numFmtId="0" fontId="0" fillId="13" borderId="0" xfId="0" applyFill="1" applyBorder="1"/>
    <xf numFmtId="1" fontId="0" fillId="8" borderId="19" xfId="0" applyNumberFormat="1" applyFill="1" applyBorder="1"/>
    <xf numFmtId="164" fontId="45" fillId="7" borderId="23" xfId="1" applyNumberFormat="1" applyFont="1" applyFill="1" applyBorder="1"/>
    <xf numFmtId="0" fontId="44" fillId="7" borderId="23" xfId="0" applyFont="1" applyFill="1" applyBorder="1"/>
    <xf numFmtId="0" fontId="0" fillId="11" borderId="36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0" fillId="12" borderId="37" xfId="0" applyFill="1" applyBorder="1"/>
    <xf numFmtId="0" fontId="0" fillId="14" borderId="38" xfId="0" applyFill="1" applyBorder="1"/>
    <xf numFmtId="0" fontId="4" fillId="10" borderId="22" xfId="0" applyFont="1" applyFill="1" applyBorder="1"/>
    <xf numFmtId="0" fontId="0" fillId="15" borderId="30" xfId="0" applyFill="1" applyBorder="1"/>
    <xf numFmtId="0" fontId="0" fillId="0" borderId="0" xfId="0" applyBorder="1"/>
    <xf numFmtId="0" fontId="0" fillId="0" borderId="0" xfId="0"/>
    <xf numFmtId="0" fontId="4" fillId="0" borderId="22" xfId="0" applyFont="1" applyBorder="1"/>
    <xf numFmtId="0" fontId="0" fillId="7" borderId="23" xfId="0" applyFill="1" applyBorder="1"/>
    <xf numFmtId="0" fontId="4" fillId="0" borderId="0" xfId="0" applyFont="1"/>
    <xf numFmtId="0" fontId="0" fillId="8" borderId="24" xfId="0" applyFill="1" applyBorder="1"/>
    <xf numFmtId="0" fontId="0" fillId="0" borderId="0" xfId="0" applyFill="1" applyBorder="1"/>
    <xf numFmtId="0" fontId="0" fillId="9" borderId="26" xfId="0" applyFill="1" applyBorder="1"/>
    <xf numFmtId="0" fontId="0" fillId="9" borderId="0" xfId="0" applyFill="1" applyBorder="1"/>
    <xf numFmtId="0" fontId="5" fillId="9" borderId="27" xfId="0" applyFont="1" applyFill="1" applyBorder="1" applyAlignment="1">
      <alignment horizontal="center"/>
    </xf>
    <xf numFmtId="0" fontId="5" fillId="9" borderId="34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5" fillId="9" borderId="35" xfId="0" applyFont="1" applyFill="1" applyBorder="1" applyAlignment="1">
      <alignment horizontal="center"/>
    </xf>
    <xf numFmtId="0" fontId="4" fillId="10" borderId="26" xfId="0" applyFont="1" applyFill="1" applyBorder="1"/>
    <xf numFmtId="0" fontId="4" fillId="6" borderId="0" xfId="0" applyFont="1" applyFill="1" applyBorder="1"/>
    <xf numFmtId="0" fontId="0" fillId="11" borderId="19" xfId="0" applyFill="1" applyBorder="1"/>
    <xf numFmtId="0" fontId="0" fillId="8" borderId="19" xfId="0" applyFill="1" applyBorder="1"/>
    <xf numFmtId="0" fontId="0" fillId="8" borderId="36" xfId="0" applyFill="1" applyBorder="1"/>
    <xf numFmtId="0" fontId="0" fillId="10" borderId="26" xfId="0" applyFill="1" applyBorder="1"/>
    <xf numFmtId="0" fontId="0" fillId="6" borderId="0" xfId="0" applyFill="1" applyBorder="1"/>
    <xf numFmtId="164" fontId="0" fillId="7" borderId="29" xfId="0" applyNumberFormat="1" applyFill="1" applyBorder="1"/>
    <xf numFmtId="164" fontId="0" fillId="7" borderId="23" xfId="1" applyNumberFormat="1" applyFont="1" applyFill="1" applyBorder="1"/>
    <xf numFmtId="0" fontId="0" fillId="6" borderId="0" xfId="0" applyFont="1" applyFill="1" applyBorder="1"/>
    <xf numFmtId="0" fontId="0" fillId="8" borderId="41" xfId="0" applyFill="1" applyBorder="1"/>
    <xf numFmtId="164" fontId="0" fillId="7" borderId="23" xfId="0" applyNumberFormat="1" applyFill="1" applyBorder="1"/>
    <xf numFmtId="0" fontId="4" fillId="12" borderId="26" xfId="0" applyFont="1" applyFill="1" applyBorder="1"/>
    <xf numFmtId="0" fontId="4" fillId="13" borderId="0" xfId="0" applyFont="1" applyFill="1" applyBorder="1"/>
    <xf numFmtId="0" fontId="0" fillId="12" borderId="26" xfId="0" applyFill="1" applyBorder="1"/>
    <xf numFmtId="0" fontId="0" fillId="13" borderId="0" xfId="0" applyFill="1" applyBorder="1"/>
    <xf numFmtId="1" fontId="0" fillId="8" borderId="19" xfId="0" applyNumberFormat="1" applyFill="1" applyBorder="1"/>
    <xf numFmtId="164" fontId="45" fillId="7" borderId="23" xfId="1" applyNumberFormat="1" applyFont="1" applyFill="1" applyBorder="1"/>
    <xf numFmtId="0" fontId="44" fillId="7" borderId="23" xfId="0" applyFont="1" applyFill="1" applyBorder="1"/>
    <xf numFmtId="0" fontId="0" fillId="11" borderId="36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0" fillId="12" borderId="37" xfId="0" applyFill="1" applyBorder="1"/>
    <xf numFmtId="0" fontId="0" fillId="14" borderId="38" xfId="0" applyFill="1" applyBorder="1"/>
    <xf numFmtId="0" fontId="4" fillId="10" borderId="22" xfId="0" applyFont="1" applyFill="1" applyBorder="1"/>
    <xf numFmtId="0" fontId="0" fillId="15" borderId="30" xfId="0" applyFill="1" applyBorder="1"/>
    <xf numFmtId="0" fontId="0" fillId="0" borderId="0" xfId="0" applyBorder="1"/>
    <xf numFmtId="0" fontId="0" fillId="7" borderId="23" xfId="0" applyFill="1" applyBorder="1"/>
    <xf numFmtId="0" fontId="0" fillId="11" borderId="19" xfId="0" applyFill="1" applyBorder="1"/>
    <xf numFmtId="0" fontId="0" fillId="8" borderId="19" xfId="0" applyFill="1" applyBorder="1"/>
    <xf numFmtId="0" fontId="0" fillId="8" borderId="36" xfId="0" applyFill="1" applyBorder="1"/>
    <xf numFmtId="164" fontId="0" fillId="7" borderId="29" xfId="0" applyNumberFormat="1" applyFill="1" applyBorder="1"/>
    <xf numFmtId="164" fontId="0" fillId="7" borderId="23" xfId="1" applyNumberFormat="1" applyFont="1" applyFill="1" applyBorder="1"/>
    <xf numFmtId="0" fontId="0" fillId="8" borderId="41" xfId="0" applyFill="1" applyBorder="1"/>
    <xf numFmtId="164" fontId="0" fillId="7" borderId="23" xfId="0" applyNumberFormat="1" applyFill="1" applyBorder="1"/>
    <xf numFmtId="1" fontId="0" fillId="8" borderId="19" xfId="0" applyNumberFormat="1" applyFill="1" applyBorder="1"/>
    <xf numFmtId="164" fontId="45" fillId="7" borderId="23" xfId="1" applyNumberFormat="1" applyFont="1" applyFill="1" applyBorder="1"/>
    <xf numFmtId="0" fontId="44" fillId="7" borderId="23" xfId="0" applyFont="1" applyFill="1" applyBorder="1"/>
    <xf numFmtId="0" fontId="0" fillId="11" borderId="36" xfId="0" applyFill="1" applyBorder="1"/>
    <xf numFmtId="0" fontId="24" fillId="4" borderId="1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0" fillId="6" borderId="21" xfId="0" applyFont="1" applyFill="1" applyBorder="1" applyAlignment="1">
      <alignment horizontal="center" vertical="center" wrapText="1"/>
    </xf>
    <xf numFmtId="0" fontId="34" fillId="6" borderId="21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left" vertical="center" wrapText="1" indent="1"/>
    </xf>
    <xf numFmtId="0" fontId="3" fillId="9" borderId="22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/>
    </xf>
  </cellXfs>
  <cellStyles count="56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x indented GHG Textfiels" xfId="11"/>
    <cellStyle name="2x indented GHG Textfiels 2" xfId="12"/>
    <cellStyle name="2x indented GHG Textfiels 2 2" xfId="13"/>
    <cellStyle name="2x indented GHG Textfiels 2 3" xfId="14"/>
    <cellStyle name="2x indented GHG Textfiels 2 4" xfId="15"/>
    <cellStyle name="2x indented GHG Textfiels 2 5" xfId="16"/>
    <cellStyle name="2x indented GHG Textfiels 3" xfId="17"/>
    <cellStyle name="2x indented GHG Textfiels 3 2" xfId="18"/>
    <cellStyle name="2x indented GHG Textfiels 3 3" xfId="19"/>
    <cellStyle name="2x indented GHG Textfiels 3 4" xfId="20"/>
    <cellStyle name="2x indented GHG Textfiels 3 5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5x indented GHG Textfiels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Bold GHG Numbers (0.00)" xfId="42"/>
    <cellStyle name="Bold GHG Numbers (0.00) 2" xfId="43"/>
    <cellStyle name="Bold GHG Numbers (0.00) 2 2" xfId="44"/>
    <cellStyle name="Bold GHG Numbers (0.00) 3" xfId="45"/>
    <cellStyle name="Calculation 2" xfId="46"/>
    <cellStyle name="Calculation 2 2" xfId="47"/>
    <cellStyle name="Calculation 2 2 2" xfId="48"/>
    <cellStyle name="Calculation 2 2 3" xfId="49"/>
    <cellStyle name="Calculation 2 2 4" xfId="50"/>
    <cellStyle name="Calculation 2 2 5" xfId="51"/>
    <cellStyle name="Calculation 2 3" xfId="52"/>
    <cellStyle name="Calculation 2 3 2" xfId="53"/>
    <cellStyle name="Calculation 2 3 3" xfId="54"/>
    <cellStyle name="Calculation 2 3 4" xfId="55"/>
    <cellStyle name="Calculation 2 3 5" xfId="56"/>
    <cellStyle name="Calculation 2 4" xfId="57"/>
    <cellStyle name="Calculation 2 4 2" xfId="58"/>
    <cellStyle name="Calculation 2 4 3" xfId="59"/>
    <cellStyle name="Calculation 2 4 4" xfId="60"/>
    <cellStyle name="Calculation 2 4 5" xfId="61"/>
    <cellStyle name="Calculation 2 5" xfId="62"/>
    <cellStyle name="Calculation 2 5 2" xfId="63"/>
    <cellStyle name="Calculation 2 5 3" xfId="64"/>
    <cellStyle name="Calculation 2 5 4" xfId="65"/>
    <cellStyle name="Calculation 2 5 5" xfId="66"/>
    <cellStyle name="Calculation 2 6" xfId="67"/>
    <cellStyle name="Calculation 2 6 2" xfId="68"/>
    <cellStyle name="Calculation 2 6 3" xfId="69"/>
    <cellStyle name="Calculation 2 6 4" xfId="70"/>
    <cellStyle name="Calculation 2 6 5" xfId="71"/>
    <cellStyle name="Calculation 2 7" xfId="72"/>
    <cellStyle name="Calculation 2 8" xfId="73"/>
    <cellStyle name="Calculation 2 9" xfId="74"/>
    <cellStyle name="Check Cell 2" xfId="75"/>
    <cellStyle name="Comma" xfId="1" builtinId="3"/>
    <cellStyle name="Comma 2" xfId="76"/>
    <cellStyle name="Comma 2 2" xfId="77"/>
    <cellStyle name="Comma0" xfId="78"/>
    <cellStyle name="Comma0 2" xfId="79"/>
    <cellStyle name="Currency0" xfId="80"/>
    <cellStyle name="Date" xfId="81"/>
    <cellStyle name="Date 2" xfId="82"/>
    <cellStyle name="Explanatory Text 2" xfId="83"/>
    <cellStyle name="Fixed" xfId="84"/>
    <cellStyle name="Good 2" xfId="85"/>
    <cellStyle name="Heading 1 2" xfId="86"/>
    <cellStyle name="Heading 2 2" xfId="87"/>
    <cellStyle name="Heading 3 2" xfId="88"/>
    <cellStyle name="Heading 3 2 2" xfId="89"/>
    <cellStyle name="Heading 4 2" xfId="90"/>
    <cellStyle name="Heading1" xfId="91"/>
    <cellStyle name="Heading2" xfId="92"/>
    <cellStyle name="Headline" xfId="93"/>
    <cellStyle name="Hyperlink" xfId="3" builtinId="8"/>
    <cellStyle name="Hyperlink 2" xfId="94"/>
    <cellStyle name="Hyperlink 3" xfId="95"/>
    <cellStyle name="Input 2" xfId="96"/>
    <cellStyle name="Input 2 2" xfId="97"/>
    <cellStyle name="Input 2 2 2" xfId="98"/>
    <cellStyle name="Input 2 2 3" xfId="99"/>
    <cellStyle name="Input 2 2 4" xfId="100"/>
    <cellStyle name="Input 2 2 5" xfId="101"/>
    <cellStyle name="Input 2 3" xfId="102"/>
    <cellStyle name="Input 2 3 2" xfId="103"/>
    <cellStyle name="Input 2 3 3" xfId="104"/>
    <cellStyle name="Input 2 3 4" xfId="105"/>
    <cellStyle name="Input 2 3 5" xfId="106"/>
    <cellStyle name="Input 2 4" xfId="107"/>
    <cellStyle name="Input 2 4 2" xfId="108"/>
    <cellStyle name="Input 2 4 3" xfId="109"/>
    <cellStyle name="Input 2 4 4" xfId="110"/>
    <cellStyle name="Input 2 4 5" xfId="111"/>
    <cellStyle name="Input 2 5" xfId="112"/>
    <cellStyle name="Input 2 5 2" xfId="113"/>
    <cellStyle name="Input 2 5 3" xfId="114"/>
    <cellStyle name="Input 2 5 4" xfId="115"/>
    <cellStyle name="Input 2 5 5" xfId="116"/>
    <cellStyle name="Input 2 6" xfId="117"/>
    <cellStyle name="Input 2 6 2" xfId="118"/>
    <cellStyle name="Input 2 6 3" xfId="119"/>
    <cellStyle name="Input 2 6 4" xfId="120"/>
    <cellStyle name="Input 2 6 5" xfId="121"/>
    <cellStyle name="Input 2 7" xfId="122"/>
    <cellStyle name="Input 2 8" xfId="123"/>
    <cellStyle name="Input 2 9" xfId="124"/>
    <cellStyle name="Linked Cell 2" xfId="125"/>
    <cellStyle name="Neutral 2" xfId="126"/>
    <cellStyle name="Normal" xfId="0" builtinId="0"/>
    <cellStyle name="Normal 2" xfId="4"/>
    <cellStyle name="Normal 2 2" xfId="128"/>
    <cellStyle name="Normal 2 2 2" xfId="129"/>
    <cellStyle name="Normal 2 3" xfId="130"/>
    <cellStyle name="Normal 2 4" xfId="127"/>
    <cellStyle name="Normal 3" xfId="131"/>
    <cellStyle name="Normal 3 2" xfId="132"/>
    <cellStyle name="Normal 4" xfId="133"/>
    <cellStyle name="Normal 4 2" xfId="134"/>
    <cellStyle name="Normal 4 3" xfId="135"/>
    <cellStyle name="Normal 5" xfId="136"/>
    <cellStyle name="Normal 5 2" xfId="137"/>
    <cellStyle name="Normal 6" xfId="138"/>
    <cellStyle name="Normal 6 2" xfId="139"/>
    <cellStyle name="Normal 7" xfId="140"/>
    <cellStyle name="Normal 8" xfId="141"/>
    <cellStyle name="Normal 9" xfId="562"/>
    <cellStyle name="Normal GHG Numbers (0.00)" xfId="142"/>
    <cellStyle name="Normal GHG Numbers (0.00) 2" xfId="143"/>
    <cellStyle name="Normal GHG Numbers (0.00) 2 2" xfId="144"/>
    <cellStyle name="Normal GHG Numbers (0.00) 2 3" xfId="145"/>
    <cellStyle name="Normal GHG Numbers (0.00) 2 4" xfId="146"/>
    <cellStyle name="Normal GHG Numbers (0.00) 2 5" xfId="147"/>
    <cellStyle name="Normal GHG Numbers (0.00) 3" xfId="148"/>
    <cellStyle name="Normal GHG Numbers (0.00) 3 2" xfId="149"/>
    <cellStyle name="Normal GHG Numbers (0.00) 3 3" xfId="150"/>
    <cellStyle name="Normal GHG Numbers (0.00) 3 4" xfId="151"/>
    <cellStyle name="Normal GHG Numbers (0.00) 3 5" xfId="152"/>
    <cellStyle name="Normal GHG Textfiels Bold" xfId="153"/>
    <cellStyle name="Normal GHG Textfiels Bold 2" xfId="154"/>
    <cellStyle name="Normal GHG Textfiels Bold 2 2" xfId="155"/>
    <cellStyle name="Normal GHG Textfiels Bold 2 3" xfId="156"/>
    <cellStyle name="Normal GHG Textfiels Bold 2 4" xfId="157"/>
    <cellStyle name="Normal GHG Textfiels Bold 2 5" xfId="158"/>
    <cellStyle name="Normal GHG Textfiels Bold 3" xfId="159"/>
    <cellStyle name="Normal GHG Textfiels Bold 3 2" xfId="160"/>
    <cellStyle name="Normal GHG Textfiels Bold 3 3" xfId="161"/>
    <cellStyle name="Normal GHG Textfiels Bold 3 4" xfId="162"/>
    <cellStyle name="Normal GHG Textfiels Bold 3 5" xfId="163"/>
    <cellStyle name="Normal GHG whole table" xfId="164"/>
    <cellStyle name="Normal GHG whole table 2" xfId="165"/>
    <cellStyle name="Normal GHG whole table 2 2" xfId="166"/>
    <cellStyle name="Normal GHG whole table 2 3" xfId="167"/>
    <cellStyle name="Normal GHG whole table 2 4" xfId="168"/>
    <cellStyle name="Normal GHG whole table 2 5" xfId="169"/>
    <cellStyle name="Normal GHG whole table 3" xfId="170"/>
    <cellStyle name="Normal GHG whole table 3 2" xfId="171"/>
    <cellStyle name="Normal GHG whole table 3 3" xfId="172"/>
    <cellStyle name="Normal GHG whole table 3 4" xfId="173"/>
    <cellStyle name="Normal GHG whole table 3 5" xfId="174"/>
    <cellStyle name="Normal GHG-Shade" xfId="175"/>
    <cellStyle name="Note 2" xfId="176"/>
    <cellStyle name="Note 2 10" xfId="177"/>
    <cellStyle name="Note 2 2" xfId="178"/>
    <cellStyle name="Note 2 2 2" xfId="179"/>
    <cellStyle name="Note 2 2 3" xfId="180"/>
    <cellStyle name="Note 2 2 4" xfId="181"/>
    <cellStyle name="Note 2 2 5" xfId="182"/>
    <cellStyle name="Note 2 3" xfId="183"/>
    <cellStyle name="Note 2 3 2" xfId="184"/>
    <cellStyle name="Note 2 3 3" xfId="185"/>
    <cellStyle name="Note 2 3 4" xfId="186"/>
    <cellStyle name="Note 2 3 5" xfId="187"/>
    <cellStyle name="Note 2 4" xfId="188"/>
    <cellStyle name="Note 2 4 2" xfId="189"/>
    <cellStyle name="Note 2 4 3" xfId="190"/>
    <cellStyle name="Note 2 4 4" xfId="191"/>
    <cellStyle name="Note 2 4 5" xfId="192"/>
    <cellStyle name="Note 2 5" xfId="193"/>
    <cellStyle name="Note 2 5 2" xfId="194"/>
    <cellStyle name="Note 2 5 3" xfId="195"/>
    <cellStyle name="Note 2 5 4" xfId="196"/>
    <cellStyle name="Note 2 5 5" xfId="197"/>
    <cellStyle name="Note 2 6" xfId="198"/>
    <cellStyle name="Note 2 6 2" xfId="199"/>
    <cellStyle name="Note 2 6 3" xfId="200"/>
    <cellStyle name="Note 2 6 4" xfId="201"/>
    <cellStyle name="Note 2 6 5" xfId="202"/>
    <cellStyle name="Note 2 7" xfId="203"/>
    <cellStyle name="Note 2 8" xfId="204"/>
    <cellStyle name="Note 2 9" xfId="205"/>
    <cellStyle name="Output 2" xfId="206"/>
    <cellStyle name="Output 2 10" xfId="207"/>
    <cellStyle name="Output 2 2" xfId="208"/>
    <cellStyle name="Output 2 2 2" xfId="209"/>
    <cellStyle name="Output 2 2 3" xfId="210"/>
    <cellStyle name="Output 2 2 4" xfId="211"/>
    <cellStyle name="Output 2 2 5" xfId="212"/>
    <cellStyle name="Output 2 3" xfId="213"/>
    <cellStyle name="Output 2 3 2" xfId="214"/>
    <cellStyle name="Output 2 3 3" xfId="215"/>
    <cellStyle name="Output 2 3 4" xfId="216"/>
    <cellStyle name="Output 2 3 5" xfId="217"/>
    <cellStyle name="Output 2 4" xfId="218"/>
    <cellStyle name="Output 2 4 2" xfId="219"/>
    <cellStyle name="Output 2 4 3" xfId="220"/>
    <cellStyle name="Output 2 4 4" xfId="221"/>
    <cellStyle name="Output 2 4 5" xfId="222"/>
    <cellStyle name="Output 2 5" xfId="223"/>
    <cellStyle name="Output 2 5 2" xfId="224"/>
    <cellStyle name="Output 2 5 3" xfId="225"/>
    <cellStyle name="Output 2 5 4" xfId="226"/>
    <cellStyle name="Output 2 5 5" xfId="227"/>
    <cellStyle name="Output 2 6" xfId="228"/>
    <cellStyle name="Output 2 6 2" xfId="229"/>
    <cellStyle name="Output 2 6 3" xfId="230"/>
    <cellStyle name="Output 2 6 4" xfId="231"/>
    <cellStyle name="Output 2 6 5" xfId="232"/>
    <cellStyle name="Output 2 7" xfId="233"/>
    <cellStyle name="Output 2 8" xfId="234"/>
    <cellStyle name="Output 2 9" xfId="235"/>
    <cellStyle name="Pattern" xfId="236"/>
    <cellStyle name="Pattern 2" xfId="237"/>
    <cellStyle name="Pattern 2 2" xfId="238"/>
    <cellStyle name="Pattern 2 3" xfId="239"/>
    <cellStyle name="Pattern 2 4" xfId="240"/>
    <cellStyle name="Pattern 2 5" xfId="241"/>
    <cellStyle name="Pattern 3" xfId="242"/>
    <cellStyle name="Pattern 3 2" xfId="243"/>
    <cellStyle name="Pattern 3 3" xfId="244"/>
    <cellStyle name="Pattern 3 4" xfId="245"/>
    <cellStyle name="Pattern 3 5" xfId="246"/>
    <cellStyle name="Percent 2" xfId="247"/>
    <cellStyle name="RISKbigPercent" xfId="248"/>
    <cellStyle name="RISKblandrEdge" xfId="249"/>
    <cellStyle name="RISKblandrEdge 2" xfId="250"/>
    <cellStyle name="RISKblandrEdge 2 2" xfId="251"/>
    <cellStyle name="RISKblCorner" xfId="252"/>
    <cellStyle name="RISKblCorner 2" xfId="253"/>
    <cellStyle name="RISKblCorner 2 2" xfId="254"/>
    <cellStyle name="RISKbottomEdge" xfId="255"/>
    <cellStyle name="RISKbottomEdge 2" xfId="256"/>
    <cellStyle name="RISKbottomEdge 2 2" xfId="257"/>
    <cellStyle name="RISKbrCorner" xfId="258"/>
    <cellStyle name="RISKbrCorner 2" xfId="259"/>
    <cellStyle name="RISKbrCorner 2 2" xfId="260"/>
    <cellStyle name="RISKdarkBoxed" xfId="261"/>
    <cellStyle name="RISKdarkBoxed 2" xfId="262"/>
    <cellStyle name="RISKdarkBoxed 2 2" xfId="263"/>
    <cellStyle name="RISKdarkBoxed 2 3" xfId="264"/>
    <cellStyle name="RISKdarkBoxed 2 4" xfId="265"/>
    <cellStyle name="RISKdarkBoxed 2 5" xfId="266"/>
    <cellStyle name="RISKdarkBoxed 3" xfId="267"/>
    <cellStyle name="RISKdarkBoxed 3 2" xfId="268"/>
    <cellStyle name="RISKdarkBoxed 3 3" xfId="269"/>
    <cellStyle name="RISKdarkBoxed 3 4" xfId="270"/>
    <cellStyle name="RISKdarkBoxed 3 5" xfId="271"/>
    <cellStyle name="RISKdarkBoxed 4" xfId="272"/>
    <cellStyle name="RISKdarkBoxed 4 2" xfId="273"/>
    <cellStyle name="RISKdarkBoxed 4 3" xfId="274"/>
    <cellStyle name="RISKdarkBoxed 4 4" xfId="275"/>
    <cellStyle name="RISKdarkBoxed 4 5" xfId="276"/>
    <cellStyle name="RISKdarkBoxed 5" xfId="277"/>
    <cellStyle name="RISKdarkBoxed 5 2" xfId="278"/>
    <cellStyle name="RISKdarkBoxed 5 3" xfId="279"/>
    <cellStyle name="RISKdarkBoxed 5 4" xfId="280"/>
    <cellStyle name="RISKdarkBoxed 5 5" xfId="281"/>
    <cellStyle name="RISKdarkBoxed 6" xfId="282"/>
    <cellStyle name="RISKdarkBoxed 7" xfId="283"/>
    <cellStyle name="RISKdarkBoxed 8" xfId="284"/>
    <cellStyle name="RISKdarkBoxed 9" xfId="285"/>
    <cellStyle name="RISKdarkShade" xfId="286"/>
    <cellStyle name="RISKdbottomEdge" xfId="287"/>
    <cellStyle name="RISKdrightEdge" xfId="288"/>
    <cellStyle name="RISKdurationTime" xfId="289"/>
    <cellStyle name="RISKinNumber" xfId="290"/>
    <cellStyle name="RISKlandrEdge" xfId="291"/>
    <cellStyle name="RISKlandrEdge 2" xfId="292"/>
    <cellStyle name="RISKleftEdge" xfId="293"/>
    <cellStyle name="RISKleftEdge 2" xfId="294"/>
    <cellStyle name="RISKlightBoxed" xfId="295"/>
    <cellStyle name="RISKlightBoxed 2" xfId="296"/>
    <cellStyle name="RISKlightBoxed 2 2" xfId="297"/>
    <cellStyle name="RISKlightBoxed 2 3" xfId="298"/>
    <cellStyle name="RISKlightBoxed 2 4" xfId="299"/>
    <cellStyle name="RISKlightBoxed 2 5" xfId="300"/>
    <cellStyle name="RISKlightBoxed 3" xfId="301"/>
    <cellStyle name="RISKlightBoxed 3 2" xfId="302"/>
    <cellStyle name="RISKlightBoxed 3 3" xfId="303"/>
    <cellStyle name="RISKlightBoxed 3 4" xfId="304"/>
    <cellStyle name="RISKlightBoxed 3 5" xfId="305"/>
    <cellStyle name="RISKlightBoxed 4" xfId="306"/>
    <cellStyle name="RISKlightBoxed 4 2" xfId="307"/>
    <cellStyle name="RISKlightBoxed 4 3" xfId="308"/>
    <cellStyle name="RISKlightBoxed 4 4" xfId="309"/>
    <cellStyle name="RISKlightBoxed 4 5" xfId="310"/>
    <cellStyle name="RISKlightBoxed 5" xfId="311"/>
    <cellStyle name="RISKlightBoxed 5 2" xfId="312"/>
    <cellStyle name="RISKlightBoxed 5 3" xfId="313"/>
    <cellStyle name="RISKlightBoxed 5 4" xfId="314"/>
    <cellStyle name="RISKlightBoxed 5 5" xfId="315"/>
    <cellStyle name="RISKlightBoxed 6" xfId="316"/>
    <cellStyle name="RISKlightBoxed 7" xfId="317"/>
    <cellStyle name="RISKlightBoxed 8" xfId="318"/>
    <cellStyle name="RISKlightBoxed 9" xfId="319"/>
    <cellStyle name="RISKltandbEdge" xfId="320"/>
    <cellStyle name="RISKltandbEdge 2" xfId="321"/>
    <cellStyle name="RISKltandbEdge 2 2" xfId="322"/>
    <cellStyle name="RISKltandbEdge 2 3" xfId="323"/>
    <cellStyle name="RISKltandbEdge 2 4" xfId="324"/>
    <cellStyle name="RISKltandbEdge 2 5" xfId="325"/>
    <cellStyle name="RISKltandbEdge 3" xfId="326"/>
    <cellStyle name="RISKltandbEdge 3 2" xfId="327"/>
    <cellStyle name="RISKltandbEdge 3 3" xfId="328"/>
    <cellStyle name="RISKltandbEdge 3 4" xfId="329"/>
    <cellStyle name="RISKltandbEdge 3 5" xfId="330"/>
    <cellStyle name="RISKltandbEdge 4" xfId="331"/>
    <cellStyle name="RISKltandbEdge 4 2" xfId="332"/>
    <cellStyle name="RISKltandbEdge 4 3" xfId="333"/>
    <cellStyle name="RISKltandbEdge 4 4" xfId="334"/>
    <cellStyle name="RISKltandbEdge 4 5" xfId="335"/>
    <cellStyle name="RISKltandbEdge 5" xfId="336"/>
    <cellStyle name="RISKltandbEdge 5 2" xfId="337"/>
    <cellStyle name="RISKltandbEdge 5 3" xfId="338"/>
    <cellStyle name="RISKltandbEdge 5 4" xfId="339"/>
    <cellStyle name="RISKltandbEdge 5 5" xfId="340"/>
    <cellStyle name="RISKltandbEdge 6" xfId="341"/>
    <cellStyle name="RISKltandbEdge 7" xfId="342"/>
    <cellStyle name="RISKltandbEdge 8" xfId="343"/>
    <cellStyle name="RISKltandbEdge 9" xfId="344"/>
    <cellStyle name="RISKnormBoxed" xfId="345"/>
    <cellStyle name="RISKnormBoxed 2" xfId="346"/>
    <cellStyle name="RISKnormBoxed 2 2" xfId="347"/>
    <cellStyle name="RISKnormBoxed 2 3" xfId="348"/>
    <cellStyle name="RISKnormBoxed 2 4" xfId="349"/>
    <cellStyle name="RISKnormBoxed 2 5" xfId="350"/>
    <cellStyle name="RISKnormBoxed 3" xfId="351"/>
    <cellStyle name="RISKnormBoxed 3 2" xfId="352"/>
    <cellStyle name="RISKnormBoxed 3 3" xfId="353"/>
    <cellStyle name="RISKnormBoxed 3 4" xfId="354"/>
    <cellStyle name="RISKnormBoxed 3 5" xfId="355"/>
    <cellStyle name="RISKnormBoxed 4" xfId="356"/>
    <cellStyle name="RISKnormBoxed 4 2" xfId="357"/>
    <cellStyle name="RISKnormBoxed 4 3" xfId="358"/>
    <cellStyle name="RISKnormBoxed 4 4" xfId="359"/>
    <cellStyle name="RISKnormBoxed 4 5" xfId="360"/>
    <cellStyle name="RISKnormBoxed 5" xfId="361"/>
    <cellStyle name="RISKnormBoxed 5 2" xfId="362"/>
    <cellStyle name="RISKnormBoxed 5 3" xfId="363"/>
    <cellStyle name="RISKnormBoxed 5 4" xfId="364"/>
    <cellStyle name="RISKnormBoxed 5 5" xfId="365"/>
    <cellStyle name="RISKnormBoxed 6" xfId="366"/>
    <cellStyle name="RISKnormBoxed 7" xfId="367"/>
    <cellStyle name="RISKnormBoxed 8" xfId="368"/>
    <cellStyle name="RISKnormBoxed 9" xfId="369"/>
    <cellStyle name="RISKnormCenter" xfId="370"/>
    <cellStyle name="RISKnormHeading" xfId="371"/>
    <cellStyle name="RISKnormItal" xfId="372"/>
    <cellStyle name="RISKnormLabel" xfId="373"/>
    <cellStyle name="RISKnormShade" xfId="374"/>
    <cellStyle name="RISKnormTitle" xfId="375"/>
    <cellStyle name="RISKoutNumber" xfId="376"/>
    <cellStyle name="RISKrightEdge" xfId="377"/>
    <cellStyle name="RISKrightEdge 2" xfId="378"/>
    <cellStyle name="RISKrtandbEdge" xfId="379"/>
    <cellStyle name="RISKrtandbEdge 2" xfId="380"/>
    <cellStyle name="RISKrtandbEdge 2 2" xfId="381"/>
    <cellStyle name="RISKrtandbEdge 2 3" xfId="382"/>
    <cellStyle name="RISKrtandbEdge 2 4" xfId="383"/>
    <cellStyle name="RISKrtandbEdge 2 5" xfId="384"/>
    <cellStyle name="RISKrtandbEdge 3" xfId="385"/>
    <cellStyle name="RISKrtandbEdge 3 2" xfId="386"/>
    <cellStyle name="RISKrtandbEdge 3 3" xfId="387"/>
    <cellStyle name="RISKrtandbEdge 3 4" xfId="388"/>
    <cellStyle name="RISKrtandbEdge 3 5" xfId="389"/>
    <cellStyle name="RISKrtandbEdge 4" xfId="390"/>
    <cellStyle name="RISKrtandbEdge 4 2" xfId="391"/>
    <cellStyle name="RISKrtandbEdge 4 3" xfId="392"/>
    <cellStyle name="RISKrtandbEdge 4 4" xfId="393"/>
    <cellStyle name="RISKrtandbEdge 4 5" xfId="394"/>
    <cellStyle name="RISKrtandbEdge 5" xfId="395"/>
    <cellStyle name="RISKrtandbEdge 5 2" xfId="396"/>
    <cellStyle name="RISKrtandbEdge 5 3" xfId="397"/>
    <cellStyle name="RISKrtandbEdge 5 4" xfId="398"/>
    <cellStyle name="RISKrtandbEdge 5 5" xfId="399"/>
    <cellStyle name="RISKrtandbEdge 6" xfId="400"/>
    <cellStyle name="RISKrtandbEdge 7" xfId="401"/>
    <cellStyle name="RISKrtandbEdge 8" xfId="402"/>
    <cellStyle name="RISKrtandbEdge 9" xfId="403"/>
    <cellStyle name="RISKssTime" xfId="404"/>
    <cellStyle name="RISKtandbEdge" xfId="405"/>
    <cellStyle name="RISKtandbEdge 2" xfId="406"/>
    <cellStyle name="RISKtandbEdge 2 2" xfId="407"/>
    <cellStyle name="RISKtandbEdge 2 3" xfId="408"/>
    <cellStyle name="RISKtandbEdge 2 4" xfId="409"/>
    <cellStyle name="RISKtandbEdge 2 5" xfId="410"/>
    <cellStyle name="RISKtandbEdge 3" xfId="411"/>
    <cellStyle name="RISKtandbEdge 3 2" xfId="412"/>
    <cellStyle name="RISKtandbEdge 3 3" xfId="413"/>
    <cellStyle name="RISKtandbEdge 3 4" xfId="414"/>
    <cellStyle name="RISKtandbEdge 3 5" xfId="415"/>
    <cellStyle name="RISKtandbEdge 4" xfId="416"/>
    <cellStyle name="RISKtandbEdge 4 2" xfId="417"/>
    <cellStyle name="RISKtandbEdge 4 3" xfId="418"/>
    <cellStyle name="RISKtandbEdge 4 4" xfId="419"/>
    <cellStyle name="RISKtandbEdge 4 5" xfId="420"/>
    <cellStyle name="RISKtandbEdge 5" xfId="421"/>
    <cellStyle name="RISKtandbEdge 5 2" xfId="422"/>
    <cellStyle name="RISKtandbEdge 5 3" xfId="423"/>
    <cellStyle name="RISKtandbEdge 5 4" xfId="424"/>
    <cellStyle name="RISKtandbEdge 5 5" xfId="425"/>
    <cellStyle name="RISKtandbEdge 6" xfId="426"/>
    <cellStyle name="RISKtandbEdge 7" xfId="427"/>
    <cellStyle name="RISKtandbEdge 8" xfId="428"/>
    <cellStyle name="RISKtandbEdge 9" xfId="429"/>
    <cellStyle name="RISKtlandrEdge" xfId="430"/>
    <cellStyle name="RISKtlandrEdge 2" xfId="431"/>
    <cellStyle name="RISKtlandrEdge 2 2" xfId="432"/>
    <cellStyle name="RISKtlandrEdge 2 3" xfId="433"/>
    <cellStyle name="RISKtlandrEdge 2 4" xfId="434"/>
    <cellStyle name="RISKtlandrEdge 2 5" xfId="435"/>
    <cellStyle name="RISKtlandrEdge 3" xfId="436"/>
    <cellStyle name="RISKtlandrEdge 3 2" xfId="437"/>
    <cellStyle name="RISKtlandrEdge 3 3" xfId="438"/>
    <cellStyle name="RISKtlandrEdge 3 4" xfId="439"/>
    <cellStyle name="RISKtlandrEdge 3 5" xfId="440"/>
    <cellStyle name="RISKtlandrEdge 4" xfId="441"/>
    <cellStyle name="RISKtlandrEdge 4 2" xfId="442"/>
    <cellStyle name="RISKtlandrEdge 4 3" xfId="443"/>
    <cellStyle name="RISKtlandrEdge 4 4" xfId="444"/>
    <cellStyle name="RISKtlandrEdge 4 5" xfId="445"/>
    <cellStyle name="RISKtlandrEdge 5" xfId="446"/>
    <cellStyle name="RISKtlandrEdge 5 2" xfId="447"/>
    <cellStyle name="RISKtlandrEdge 5 3" xfId="448"/>
    <cellStyle name="RISKtlandrEdge 5 4" xfId="449"/>
    <cellStyle name="RISKtlandrEdge 5 5" xfId="450"/>
    <cellStyle name="RISKtlandrEdge 6" xfId="451"/>
    <cellStyle name="RISKtlandrEdge 7" xfId="452"/>
    <cellStyle name="RISKtlandrEdge 8" xfId="453"/>
    <cellStyle name="RISKtlandrEdge 9" xfId="454"/>
    <cellStyle name="RISKtlCorner" xfId="455"/>
    <cellStyle name="RISKtlCorner 2" xfId="456"/>
    <cellStyle name="RISKtlCorner 2 2" xfId="457"/>
    <cellStyle name="RISKtlCorner 2 3" xfId="458"/>
    <cellStyle name="RISKtlCorner 2 4" xfId="459"/>
    <cellStyle name="RISKtlCorner 2 5" xfId="460"/>
    <cellStyle name="RISKtlCorner 3" xfId="461"/>
    <cellStyle name="RISKtlCorner 3 2" xfId="462"/>
    <cellStyle name="RISKtlCorner 3 3" xfId="463"/>
    <cellStyle name="RISKtlCorner 3 4" xfId="464"/>
    <cellStyle name="RISKtlCorner 3 5" xfId="465"/>
    <cellStyle name="RISKtlCorner 4" xfId="466"/>
    <cellStyle name="RISKtlCorner 4 2" xfId="467"/>
    <cellStyle name="RISKtlCorner 4 3" xfId="468"/>
    <cellStyle name="RISKtlCorner 4 4" xfId="469"/>
    <cellStyle name="RISKtlCorner 4 5" xfId="470"/>
    <cellStyle name="RISKtlCorner 5" xfId="471"/>
    <cellStyle name="RISKtlCorner 5 2" xfId="472"/>
    <cellStyle name="RISKtlCorner 5 3" xfId="473"/>
    <cellStyle name="RISKtlCorner 5 4" xfId="474"/>
    <cellStyle name="RISKtlCorner 5 5" xfId="475"/>
    <cellStyle name="RISKtlCorner 6" xfId="476"/>
    <cellStyle name="RISKtlCorner 7" xfId="477"/>
    <cellStyle name="RISKtlCorner 8" xfId="478"/>
    <cellStyle name="RISKtlCorner 9" xfId="479"/>
    <cellStyle name="RISKtopEdge" xfId="480"/>
    <cellStyle name="RISKtopEdge 2" xfId="481"/>
    <cellStyle name="RISKtopEdge 2 2" xfId="482"/>
    <cellStyle name="RISKtopEdge 2 3" xfId="483"/>
    <cellStyle name="RISKtopEdge 2 4" xfId="484"/>
    <cellStyle name="RISKtopEdge 2 5" xfId="485"/>
    <cellStyle name="RISKtopEdge 3" xfId="486"/>
    <cellStyle name="RISKtopEdge 3 2" xfId="487"/>
    <cellStyle name="RISKtopEdge 3 3" xfId="488"/>
    <cellStyle name="RISKtopEdge 3 4" xfId="489"/>
    <cellStyle name="RISKtopEdge 3 5" xfId="490"/>
    <cellStyle name="RISKtopEdge 4" xfId="491"/>
    <cellStyle name="RISKtopEdge 4 2" xfId="492"/>
    <cellStyle name="RISKtopEdge 4 3" xfId="493"/>
    <cellStyle name="RISKtopEdge 4 4" xfId="494"/>
    <cellStyle name="RISKtopEdge 4 5" xfId="495"/>
    <cellStyle name="RISKtopEdge 5" xfId="496"/>
    <cellStyle name="RISKtopEdge 5 2" xfId="497"/>
    <cellStyle name="RISKtopEdge 5 3" xfId="498"/>
    <cellStyle name="RISKtopEdge 5 4" xfId="499"/>
    <cellStyle name="RISKtopEdge 5 5" xfId="500"/>
    <cellStyle name="RISKtopEdge 6" xfId="501"/>
    <cellStyle name="RISKtopEdge 7" xfId="502"/>
    <cellStyle name="RISKtopEdge 8" xfId="503"/>
    <cellStyle name="RISKtopEdge 9" xfId="504"/>
    <cellStyle name="RISKtrCorner" xfId="505"/>
    <cellStyle name="RISKtrCorner 2" xfId="506"/>
    <cellStyle name="RISKtrCorner 2 2" xfId="507"/>
    <cellStyle name="RISKtrCorner 2 3" xfId="508"/>
    <cellStyle name="RISKtrCorner 2 4" xfId="509"/>
    <cellStyle name="RISKtrCorner 2 5" xfId="510"/>
    <cellStyle name="RISKtrCorner 3" xfId="511"/>
    <cellStyle name="RISKtrCorner 3 2" xfId="512"/>
    <cellStyle name="RISKtrCorner 3 3" xfId="513"/>
    <cellStyle name="RISKtrCorner 3 4" xfId="514"/>
    <cellStyle name="RISKtrCorner 3 5" xfId="515"/>
    <cellStyle name="RISKtrCorner 4" xfId="516"/>
    <cellStyle name="RISKtrCorner 4 2" xfId="517"/>
    <cellStyle name="RISKtrCorner 4 3" xfId="518"/>
    <cellStyle name="RISKtrCorner 4 4" xfId="519"/>
    <cellStyle name="RISKtrCorner 4 5" xfId="520"/>
    <cellStyle name="RISKtrCorner 5" xfId="521"/>
    <cellStyle name="RISKtrCorner 5 2" xfId="522"/>
    <cellStyle name="RISKtrCorner 5 3" xfId="523"/>
    <cellStyle name="RISKtrCorner 5 4" xfId="524"/>
    <cellStyle name="RISKtrCorner 5 5" xfId="525"/>
    <cellStyle name="RISKtrCorner 6" xfId="526"/>
    <cellStyle name="RISKtrCorner 7" xfId="527"/>
    <cellStyle name="RISKtrCorner 8" xfId="528"/>
    <cellStyle name="RISKtrCorner 9" xfId="529"/>
    <cellStyle name="Title" xfId="2" builtinId="15"/>
    <cellStyle name="Title 2" xfId="530"/>
    <cellStyle name="Total 2" xfId="531"/>
    <cellStyle name="Total 2 10" xfId="532"/>
    <cellStyle name="Total 2 2" xfId="533"/>
    <cellStyle name="Total 2 2 2" xfId="534"/>
    <cellStyle name="Total 2 2 3" xfId="535"/>
    <cellStyle name="Total 2 2 4" xfId="536"/>
    <cellStyle name="Total 2 2 5" xfId="537"/>
    <cellStyle name="Total 2 3" xfId="538"/>
    <cellStyle name="Total 2 3 2" xfId="539"/>
    <cellStyle name="Total 2 3 3" xfId="540"/>
    <cellStyle name="Total 2 3 4" xfId="541"/>
    <cellStyle name="Total 2 3 5" xfId="542"/>
    <cellStyle name="Total 2 4" xfId="543"/>
    <cellStyle name="Total 2 4 2" xfId="544"/>
    <cellStyle name="Total 2 4 3" xfId="545"/>
    <cellStyle name="Total 2 4 4" xfId="546"/>
    <cellStyle name="Total 2 4 5" xfId="547"/>
    <cellStyle name="Total 2 5" xfId="548"/>
    <cellStyle name="Total 2 5 2" xfId="549"/>
    <cellStyle name="Total 2 5 3" xfId="550"/>
    <cellStyle name="Total 2 5 4" xfId="551"/>
    <cellStyle name="Total 2 5 5" xfId="552"/>
    <cellStyle name="Total 2 6" xfId="553"/>
    <cellStyle name="Total 2 6 2" xfId="554"/>
    <cellStyle name="Total 2 6 3" xfId="555"/>
    <cellStyle name="Total 2 6 4" xfId="556"/>
    <cellStyle name="Total 2 6 5" xfId="557"/>
    <cellStyle name="Total 2 7" xfId="558"/>
    <cellStyle name="Total 2 8" xfId="559"/>
    <cellStyle name="Total 2 9" xfId="560"/>
    <cellStyle name="Warning Text 2" xfId="561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0D-4351-9C93-DFFEE804BA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0D-4351-9C93-DFFEE804BAB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0D-4351-9C93-DFFEE804BA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D0D-4351-9C93-DFFEE804BAB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D0D-4351-9C93-DFFEE804BAB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D0D-4351-9C93-DFFEE804BAB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D0D-4351-9C93-DFFEE804BAB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D0D-4351-9C93-DFFEE804BA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DATA'!$B$14:$B$21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DATA'!$C$14:$C$21</c:f>
              <c:numCache>
                <c:formatCode>_(* #,##0_);_(* \(#,##0\);_(* "-"??_);_(@_)</c:formatCode>
                <c:ptCount val="8"/>
                <c:pt idx="0">
                  <c:v>1739249.3945133698</c:v>
                </c:pt>
                <c:pt idx="1">
                  <c:v>1189608.4966313827</c:v>
                </c:pt>
                <c:pt idx="2">
                  <c:v>1129661.4336613915</c:v>
                </c:pt>
                <c:pt idx="3">
                  <c:v>4218611.627355298</c:v>
                </c:pt>
                <c:pt idx="4">
                  <c:v>179858.5998381782</c:v>
                </c:pt>
                <c:pt idx="5">
                  <c:v>360709.90505757515</c:v>
                </c:pt>
                <c:pt idx="6">
                  <c:v>736914.49541079882</c:v>
                </c:pt>
                <c:pt idx="7">
                  <c:v>353098.2719646857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D0D-4351-9C93-DFFEE804BA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'FIND YOUR GHG INVENTORY DATA'!$C$35</c:f>
              <c:strCache>
                <c:ptCount val="1"/>
                <c:pt idx="0">
                  <c:v>MTCO2e*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D22-4F0F-8608-7951A36D99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D22-4F0F-8608-7951A36D99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D22-4F0F-8608-7951A36D99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D22-4F0F-8608-7951A36D99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D22-4F0F-8608-7951A36D99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D22-4F0F-8608-7951A36D991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D22-4F0F-8608-7951A36D991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D22-4F0F-8608-7951A36D99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DATA'!$B$36:$B$43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DATA'!$C$36:$C$43</c:f>
              <c:numCache>
                <c:formatCode>_(* #,##0_);_(* \(#,##0\);_(* "-"??_);_(@_)</c:formatCode>
                <c:ptCount val="8"/>
                <c:pt idx="0">
                  <c:v>12818</c:v>
                </c:pt>
                <c:pt idx="1">
                  <c:v>6159</c:v>
                </c:pt>
                <c:pt idx="2">
                  <c:v>1227</c:v>
                </c:pt>
                <c:pt idx="3">
                  <c:v>26285</c:v>
                </c:pt>
                <c:pt idx="4">
                  <c:v>825</c:v>
                </c:pt>
                <c:pt idx="5">
                  <c:v>1929</c:v>
                </c:pt>
                <c:pt idx="6">
                  <c:v>3622</c:v>
                </c:pt>
                <c:pt idx="7">
                  <c:v>1217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22-4F0F-8608-7951A36D99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idhudsoncsc.org/tools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343807</xdr:colOff>
      <xdr:row>1</xdr:row>
      <xdr:rowOff>162833</xdr:rowOff>
    </xdr:from>
    <xdr:to>
      <xdr:col>2</xdr:col>
      <xdr:colOff>554718</xdr:colOff>
      <xdr:row>2</xdr:row>
      <xdr:rowOff>323850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07" y="286658"/>
          <a:ext cx="3373211" cy="8087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152399</xdr:colOff>
      <xdr:row>2</xdr:row>
      <xdr:rowOff>391584</xdr:rowOff>
    </xdr:from>
    <xdr:to>
      <xdr:col>9</xdr:col>
      <xdr:colOff>219074</xdr:colOff>
      <xdr:row>5</xdr:row>
      <xdr:rowOff>15346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2399" y="1163109"/>
          <a:ext cx="9344025" cy="1185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The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2010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regional greenhouse gas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(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GHG) emissions inventory calculated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emissions for the entire Central New York region and provided community-level data for each village, town, city, and county in the region for the 2010 baseline year.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To find your community's GHG inventory data, enter the name of your local government in Column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D, Row 6 (see below). Please note that village emissions are included in town totals. A comparison table is provided in Row 30 to view emissions from two communities simultaneously.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For more information about these 2010 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regional GHG emissions inventories that were funded by NYSERDA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,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contact climatechange@dec.ny.gov .</a:t>
          </a:r>
          <a:endParaRPr lang="en-US" sz="1200" u="none" baseline="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95249</xdr:colOff>
      <xdr:row>12</xdr:row>
      <xdr:rowOff>14287</xdr:rowOff>
    </xdr:from>
    <xdr:to>
      <xdr:col>7</xdr:col>
      <xdr:colOff>838199</xdr:colOff>
      <xdr:row>24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77257</xdr:colOff>
      <xdr:row>34</xdr:row>
      <xdr:rowOff>42333</xdr:rowOff>
    </xdr:from>
    <xdr:to>
      <xdr:col>7</xdr:col>
      <xdr:colOff>820207</xdr:colOff>
      <xdr:row>46</xdr:row>
      <xdr:rowOff>209021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6</xdr:col>
      <xdr:colOff>22528</xdr:colOff>
      <xdr:row>4</xdr:row>
      <xdr:rowOff>155726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3375328" cy="727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550953</xdr:colOff>
      <xdr:row>15</xdr:row>
      <xdr:rowOff>751939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4845"/>
        <a:stretch/>
      </xdr:blipFill>
      <xdr:spPr>
        <a:xfrm>
          <a:off x="609600" y="1714500"/>
          <a:ext cx="4208553" cy="4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tables/table1.xml><?xml version="1.0" encoding="utf-8"?>
<table xmlns="http://schemas.openxmlformats.org/spreadsheetml/2006/main" id="1" name="Table2" displayName="Table2" ref="B51:M205" totalsRowShown="0" headerRowDxfId="13" dataDxfId="12">
  <autoFilter ref="B51:M205"/>
  <tableColumns count="12">
    <tableColumn id="1" name="Name of Local Government" dataDxfId="11"/>
    <tableColumn id="2" name="Residential" dataDxfId="10">
      <calculatedColumnFormula>'Cayuga Roll Up'!$D$15</calculatedColumnFormula>
    </tableColumn>
    <tableColumn id="3" name="Commercial" dataDxfId="9">
      <calculatedColumnFormula>'Region Roll Up'!$D$22</calculatedColumnFormula>
    </tableColumn>
    <tableColumn id="4" name="Industrial" dataDxfId="8">
      <calculatedColumnFormula>'Region Roll Up'!$D$30</calculatedColumnFormula>
    </tableColumn>
    <tableColumn id="5" name="Transportation Energy" dataDxfId="7" dataCellStyle="Comma">
      <calculatedColumnFormula>'Region Roll Up'!$D$55</calculatedColumnFormula>
    </tableColumn>
    <tableColumn id="6" name="Waste" dataDxfId="6" dataCellStyle="Comma">
      <calculatedColumnFormula>'Region Roll Up'!$D$69</calculatedColumnFormula>
    </tableColumn>
    <tableColumn id="8" name="Industrial Processes" dataDxfId="5">
      <calculatedColumnFormula>'Region Roll Up'!$D$43</calculatedColumnFormula>
    </tableColumn>
    <tableColumn id="9" name="Agriculture" dataDxfId="4">
      <calculatedColumnFormula>'Region Roll Up'!$D$74</calculatedColumnFormula>
    </tableColumn>
    <tableColumn id="10" name="Energy Supply" dataDxfId="3">
      <calculatedColumnFormula>'Region Roll Up'!$D$39</calculatedColumnFormula>
    </tableColumn>
    <tableColumn id="11" name="Total" dataDxfId="2">
      <calculatedColumnFormula>SUM(Table2[[#This Row],[Residential]:[Energy Supply]])</calculatedColumnFormula>
    </tableColumn>
    <tableColumn id="12" name="Population" dataDxfId="1">
      <calculatedColumnFormula>IF(VLOOKUP('FIND YOUR GHG INVENTORY DATA'!B52,'2010 Census Population'!B:E,4,FALSE)="1",SUMIFS('2010 Census Population'!F:F,'2010 Census Population'!B:B,'FIND YOUR GHG INVENTORY DATA'!B52),VLOOKUP('FIND YOUR GHG INVENTORY DATA'!B52,'2010 Census Population'!B:F,5,FALSE))</calculatedColumnFormula>
    </tableColumn>
    <tableColumn id="13" name="Per Capita Emissions" dataDxfId="0">
      <calculatedColumnFormula>K52/L52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ec.ny.gov/docs/administration_pdf/capdistghginven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9"/>
  <sheetViews>
    <sheetView tabSelected="1" workbookViewId="0">
      <selection activeCell="B40" sqref="B40"/>
    </sheetView>
  </sheetViews>
  <sheetFormatPr defaultRowHeight="15" x14ac:dyDescent="0.25"/>
  <cols>
    <col min="1" max="1" width="8.140625" style="25" customWidth="1"/>
    <col min="2" max="2" width="39.28515625" style="5" customWidth="1"/>
    <col min="3" max="3" width="16.28515625" style="63" customWidth="1"/>
    <col min="4" max="4" width="14.140625" style="63" customWidth="1"/>
    <col min="5" max="5" width="11.42578125" style="63" customWidth="1"/>
    <col min="6" max="6" width="13" style="63" customWidth="1"/>
    <col min="7" max="7" width="11.42578125" style="63" customWidth="1"/>
    <col min="8" max="8" width="12.85546875" style="63" customWidth="1"/>
    <col min="9" max="9" width="12.5703125" style="63" customWidth="1"/>
    <col min="10" max="10" width="11.42578125" style="63" customWidth="1"/>
    <col min="11" max="11" width="14.42578125" style="63" customWidth="1"/>
    <col min="12" max="12" width="12" style="63" customWidth="1"/>
    <col min="13" max="13" width="11.42578125" style="63" customWidth="1"/>
    <col min="14" max="14" width="18.5703125" style="5" customWidth="1"/>
    <col min="15" max="15" width="14" style="5" customWidth="1"/>
    <col min="16" max="16384" width="9.140625" style="5"/>
  </cols>
  <sheetData>
    <row r="1" spans="1:28" ht="9.75" customHeight="1" x14ac:dyDescent="0.25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8" customFormat="1" ht="51" customHeight="1" x14ac:dyDescent="0.35">
      <c r="A2" s="6"/>
      <c r="B2" s="7"/>
      <c r="C2" s="2"/>
      <c r="D2" s="2"/>
      <c r="E2" s="2"/>
      <c r="F2" s="2"/>
      <c r="G2" s="2"/>
      <c r="H2" s="7"/>
      <c r="I2" s="361"/>
      <c r="J2" s="361"/>
      <c r="K2" s="361"/>
      <c r="L2" s="361"/>
      <c r="M2" s="36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8" customFormat="1" ht="39" customHeight="1" x14ac:dyDescent="0.25">
      <c r="A3" s="6"/>
      <c r="B3" s="7"/>
      <c r="C3" s="2"/>
      <c r="D3" s="2"/>
      <c r="E3" s="2"/>
      <c r="F3" s="2"/>
      <c r="G3" s="7"/>
      <c r="H3" s="7"/>
      <c r="I3" s="362"/>
      <c r="J3" s="362"/>
      <c r="K3" s="362"/>
      <c r="L3" s="362"/>
      <c r="M3" s="362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8" customFormat="1" ht="42.75" customHeight="1" x14ac:dyDescent="0.25">
      <c r="A4" s="6"/>
      <c r="B4" s="7"/>
      <c r="C4" s="2"/>
      <c r="D4" s="2"/>
      <c r="E4" s="2"/>
      <c r="F4" s="2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7"/>
      <c r="U4" s="7"/>
      <c r="V4" s="7"/>
      <c r="W4" s="7"/>
      <c r="X4" s="7"/>
      <c r="Y4" s="7"/>
      <c r="Z4" s="7"/>
      <c r="AA4" s="7"/>
      <c r="AB4" s="7"/>
    </row>
    <row r="5" spans="1:28" s="8" customFormat="1" ht="41.25" customHeight="1" x14ac:dyDescent="0.25">
      <c r="A5" s="6"/>
      <c r="B5" s="7"/>
      <c r="C5" s="2"/>
      <c r="D5" s="2"/>
      <c r="E5" s="2"/>
      <c r="F5" s="2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</row>
    <row r="6" spans="1:28" s="8" customFormat="1" ht="26.25" customHeight="1" thickBot="1" x14ac:dyDescent="0.4">
      <c r="A6" s="6"/>
      <c r="B6" s="7"/>
      <c r="C6" s="9" t="s">
        <v>0</v>
      </c>
      <c r="D6" s="363" t="s">
        <v>261</v>
      </c>
      <c r="E6" s="364"/>
      <c r="F6" s="364"/>
      <c r="G6" s="365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7"/>
      <c r="U6" s="7"/>
      <c r="V6" s="7"/>
      <c r="W6" s="7"/>
      <c r="X6" s="7"/>
      <c r="Y6" s="7"/>
      <c r="Z6" s="7"/>
      <c r="AA6" s="7"/>
      <c r="AB6" s="7"/>
    </row>
    <row r="7" spans="1:28" s="8" customFormat="1" ht="23.25" customHeight="1" thickTop="1" x14ac:dyDescent="0.25">
      <c r="A7" s="6"/>
      <c r="B7" s="7"/>
      <c r="C7" s="7"/>
      <c r="D7" s="10" t="s">
        <v>265</v>
      </c>
      <c r="E7" s="2"/>
      <c r="F7" s="2"/>
      <c r="G7" s="2"/>
      <c r="H7" s="7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7"/>
      <c r="U7" s="7"/>
      <c r="V7" s="7"/>
      <c r="W7" s="7"/>
      <c r="X7" s="7"/>
      <c r="Y7" s="7"/>
      <c r="Z7" s="7"/>
      <c r="AA7" s="7"/>
      <c r="AB7" s="7"/>
    </row>
    <row r="8" spans="1:28" s="15" customFormat="1" ht="9.75" customHeight="1" x14ac:dyDescent="0.25">
      <c r="A8" s="11"/>
      <c r="B8" s="12"/>
      <c r="C8" s="12"/>
      <c r="D8" s="13"/>
      <c r="E8" s="14"/>
      <c r="F8" s="14"/>
      <c r="G8" s="14"/>
      <c r="H8" s="12"/>
      <c r="I8" s="12"/>
      <c r="J8" s="14"/>
      <c r="K8" s="14"/>
      <c r="L8" s="14"/>
      <c r="M8" s="14"/>
      <c r="N8" s="14"/>
      <c r="O8" s="14"/>
      <c r="P8" s="14"/>
      <c r="Q8" s="14"/>
      <c r="R8" s="14"/>
      <c r="S8" s="14"/>
      <c r="T8" s="12"/>
      <c r="U8" s="12"/>
      <c r="V8" s="12"/>
      <c r="W8" s="12"/>
      <c r="X8" s="12"/>
      <c r="Y8" s="12"/>
      <c r="Z8" s="12"/>
      <c r="AA8" s="12"/>
      <c r="AB8" s="12"/>
    </row>
    <row r="9" spans="1:28" s="8" customFormat="1" ht="23.25" customHeight="1" x14ac:dyDescent="0.25">
      <c r="A9" s="16"/>
      <c r="C9" s="17"/>
      <c r="D9"/>
      <c r="E9"/>
      <c r="F9"/>
      <c r="J9" s="18"/>
      <c r="K9"/>
      <c r="L9"/>
      <c r="M9"/>
      <c r="N9"/>
      <c r="O9"/>
      <c r="P9"/>
      <c r="Q9" s="19"/>
    </row>
    <row r="10" spans="1:28" s="8" customFormat="1" ht="23.25" customHeight="1" x14ac:dyDescent="0.25">
      <c r="A10" s="16"/>
      <c r="B10" s="19" t="s">
        <v>1</v>
      </c>
      <c r="C10" s="17"/>
      <c r="D10" s="20" t="s">
        <v>2</v>
      </c>
      <c r="E10" s="19" t="s">
        <v>3</v>
      </c>
      <c r="F10" s="19"/>
      <c r="G10" s="19"/>
      <c r="J10" s="21"/>
      <c r="K10"/>
      <c r="L10"/>
      <c r="M10"/>
      <c r="N10"/>
      <c r="O10"/>
      <c r="P10"/>
    </row>
    <row r="11" spans="1:28" s="8" customFormat="1" ht="15.75" customHeight="1" x14ac:dyDescent="0.25">
      <c r="A11" s="16"/>
      <c r="B11" s="22" t="str">
        <f>D6</f>
        <v>Central New York</v>
      </c>
      <c r="C11" s="23"/>
      <c r="D11"/>
      <c r="E11" s="19" t="str">
        <f>D6</f>
        <v>Central New York</v>
      </c>
      <c r="F11"/>
      <c r="J11" s="21"/>
      <c r="K11"/>
      <c r="L11"/>
      <c r="M11"/>
      <c r="N11"/>
      <c r="O11"/>
      <c r="P11"/>
    </row>
    <row r="12" spans="1:28" s="8" customFormat="1" ht="9" customHeight="1" thickBot="1" x14ac:dyDescent="0.3">
      <c r="A12" s="16"/>
      <c r="B12" s="366"/>
      <c r="C12" s="366"/>
      <c r="D12" s="24"/>
      <c r="E12" s="24"/>
      <c r="F12" s="24"/>
      <c r="G12" s="24"/>
      <c r="H12" s="24"/>
      <c r="I12" s="24"/>
      <c r="J12" s="21"/>
      <c r="K12"/>
      <c r="L12"/>
      <c r="M12"/>
      <c r="N12"/>
      <c r="O12"/>
      <c r="P12"/>
    </row>
    <row r="13" spans="1:28" customFormat="1" ht="20.25" customHeight="1" thickBot="1" x14ac:dyDescent="0.3">
      <c r="A13" s="25"/>
      <c r="B13" s="26" t="s">
        <v>4</v>
      </c>
      <c r="C13" s="27" t="s">
        <v>5</v>
      </c>
      <c r="J13" s="21"/>
    </row>
    <row r="14" spans="1:28" customFormat="1" ht="20.25" customHeight="1" thickBot="1" x14ac:dyDescent="0.35">
      <c r="A14" s="25"/>
      <c r="B14" s="28" t="s">
        <v>6</v>
      </c>
      <c r="C14" s="29">
        <f>VLOOKUP($D$6,Table2[],2,FALSE)</f>
        <v>1739249.3945133698</v>
      </c>
      <c r="J14" s="21"/>
    </row>
    <row r="15" spans="1:28" customFormat="1" ht="20.25" customHeight="1" thickBot="1" x14ac:dyDescent="0.35">
      <c r="A15" s="25"/>
      <c r="B15" s="28" t="s">
        <v>7</v>
      </c>
      <c r="C15" s="29">
        <f>VLOOKUP($D$6,Table2[],3,FALSE)</f>
        <v>1189608.4966313827</v>
      </c>
      <c r="J15" s="21"/>
    </row>
    <row r="16" spans="1:28" customFormat="1" ht="20.25" customHeight="1" thickBot="1" x14ac:dyDescent="0.35">
      <c r="A16" s="25"/>
      <c r="B16" s="28" t="s">
        <v>8</v>
      </c>
      <c r="C16" s="29">
        <f>VLOOKUP($D$6,Table2[],4,FALSE)</f>
        <v>1129661.4336613915</v>
      </c>
      <c r="J16" s="21"/>
    </row>
    <row r="17" spans="1:28" customFormat="1" ht="20.25" customHeight="1" thickBot="1" x14ac:dyDescent="0.35">
      <c r="A17" s="25"/>
      <c r="B17" s="28" t="s">
        <v>9</v>
      </c>
      <c r="C17" s="29">
        <f>VLOOKUP($D$6,Table2[],5,FALSE)</f>
        <v>4218611.627355298</v>
      </c>
      <c r="J17" s="21"/>
    </row>
    <row r="18" spans="1:28" customFormat="1" ht="20.25" customHeight="1" thickBot="1" x14ac:dyDescent="0.35">
      <c r="A18" s="25"/>
      <c r="B18" s="28" t="s">
        <v>74</v>
      </c>
      <c r="C18" s="29">
        <f>VLOOKUP($D$6,Table2[],6,FALSE)</f>
        <v>179858.5998381782</v>
      </c>
      <c r="J18" s="21"/>
    </row>
    <row r="19" spans="1:28" customFormat="1" ht="20.25" customHeight="1" thickBot="1" x14ac:dyDescent="0.35">
      <c r="A19" s="25"/>
      <c r="B19" s="28" t="s">
        <v>10</v>
      </c>
      <c r="C19" s="29">
        <f>VLOOKUP($D$6,Table2[],7,FALSE)</f>
        <v>360709.90505757515</v>
      </c>
      <c r="J19" s="21"/>
    </row>
    <row r="20" spans="1:28" customFormat="1" ht="20.25" customHeight="1" thickBot="1" x14ac:dyDescent="0.35">
      <c r="A20" s="25"/>
      <c r="B20" s="28" t="s">
        <v>11</v>
      </c>
      <c r="C20" s="29">
        <f>VLOOKUP($D$6,Table2[],8,FALSE)</f>
        <v>736914.49541079882</v>
      </c>
      <c r="J20" s="21"/>
    </row>
    <row r="21" spans="1:28" customFormat="1" ht="20.25" customHeight="1" thickBot="1" x14ac:dyDescent="0.35">
      <c r="A21" s="25"/>
      <c r="B21" s="30" t="s">
        <v>12</v>
      </c>
      <c r="C21" s="29">
        <f>VLOOKUP($D$6,Table2[],9,FALSE)</f>
        <v>353098.2719646857</v>
      </c>
      <c r="J21" s="21"/>
    </row>
    <row r="22" spans="1:28" customFormat="1" ht="20.25" customHeight="1" thickTop="1" thickBot="1" x14ac:dyDescent="0.3">
      <c r="A22" s="25"/>
      <c r="B22" s="32" t="s">
        <v>13</v>
      </c>
      <c r="C22" s="31">
        <f>VLOOKUP($D$6,Table2[],10,FALSE)</f>
        <v>9907712.2244326808</v>
      </c>
      <c r="J22" s="21"/>
    </row>
    <row r="23" spans="1:28" customFormat="1" ht="20.25" customHeight="1" thickTop="1" thickBot="1" x14ac:dyDescent="0.35">
      <c r="A23" s="25"/>
      <c r="B23" s="34" t="s">
        <v>14</v>
      </c>
      <c r="C23" s="33">
        <f>VLOOKUP($D$6,Table2[],11,FALSE)</f>
        <v>767499</v>
      </c>
      <c r="J23" s="21"/>
    </row>
    <row r="24" spans="1:28" customFormat="1" ht="20.25" customHeight="1" thickBot="1" x14ac:dyDescent="0.35">
      <c r="A24" s="25"/>
      <c r="B24" s="36" t="s">
        <v>15</v>
      </c>
      <c r="C24" s="35">
        <f>VLOOKUP($D$6,Table2[],12,FALSE)</f>
        <v>12.909088121851209</v>
      </c>
      <c r="J24" s="21"/>
    </row>
    <row r="25" spans="1:28" customFormat="1" ht="20.25" customHeight="1" x14ac:dyDescent="0.3">
      <c r="B25" s="37" t="s">
        <v>16</v>
      </c>
      <c r="J25" s="21"/>
    </row>
    <row r="26" spans="1:28" customFormat="1" ht="20.25" customHeight="1" x14ac:dyDescent="0.25">
      <c r="B26" s="5"/>
      <c r="J26" s="21"/>
    </row>
    <row r="27" spans="1:28" customFormat="1" ht="20.25" customHeight="1" x14ac:dyDescent="0.25">
      <c r="J27" s="38"/>
    </row>
    <row r="28" spans="1:28" s="44" customFormat="1" ht="25.5" customHeight="1" x14ac:dyDescent="0.25">
      <c r="A28" s="39"/>
      <c r="B28" s="40"/>
      <c r="C28" s="41"/>
      <c r="D28" s="42" t="s">
        <v>17</v>
      </c>
      <c r="E28" s="42"/>
      <c r="F28" s="43"/>
      <c r="G28" s="43"/>
      <c r="H28" s="40"/>
      <c r="I28" s="40"/>
      <c r="J28" s="40"/>
      <c r="K28" s="43"/>
      <c r="L28" s="43"/>
      <c r="M28" s="4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s="8" customFormat="1" ht="26.25" customHeight="1" thickBot="1" x14ac:dyDescent="0.4">
      <c r="A29" s="6"/>
      <c r="B29" s="7"/>
      <c r="C29" s="45" t="s">
        <v>0</v>
      </c>
      <c r="D29" s="363" t="s">
        <v>242</v>
      </c>
      <c r="E29" s="364"/>
      <c r="F29" s="364"/>
      <c r="G29" s="365"/>
      <c r="H29" s="7"/>
      <c r="I29" s="7"/>
      <c r="J29" s="7"/>
      <c r="K29" s="2"/>
      <c r="L29" s="2"/>
      <c r="M29" s="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8" customFormat="1" ht="18" customHeight="1" thickTop="1" x14ac:dyDescent="0.25">
      <c r="A30" s="6"/>
      <c r="B30" s="7"/>
      <c r="C30" s="7"/>
      <c r="D30" s="10" t="s">
        <v>265</v>
      </c>
      <c r="E30" s="2"/>
      <c r="F30" s="2"/>
      <c r="G30" s="2"/>
      <c r="H30" s="7"/>
      <c r="I30" s="7"/>
      <c r="J30" s="7"/>
      <c r="K30" s="2"/>
      <c r="L30" s="2"/>
      <c r="M30" s="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50" customFormat="1" ht="9.75" customHeight="1" x14ac:dyDescent="0.25">
      <c r="A31" s="46"/>
      <c r="B31" s="47"/>
      <c r="C31" s="47"/>
      <c r="D31" s="48"/>
      <c r="E31" s="49"/>
      <c r="F31" s="49"/>
      <c r="G31" s="49"/>
      <c r="H31" s="47"/>
      <c r="I31" s="47"/>
      <c r="J31" s="47"/>
      <c r="K31" s="49"/>
      <c r="L31" s="49"/>
      <c r="M31" s="49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s="8" customFormat="1" ht="23.25" customHeight="1" x14ac:dyDescent="0.25">
      <c r="A32" s="6"/>
      <c r="B32" s="51" t="s">
        <v>18</v>
      </c>
      <c r="C32" s="52"/>
      <c r="D32" s="53" t="s">
        <v>19</v>
      </c>
      <c r="E32" s="51" t="s">
        <v>3</v>
      </c>
      <c r="F32" s="51"/>
      <c r="G32" s="51"/>
      <c r="H32" s="7"/>
      <c r="I32" s="7"/>
      <c r="J32" s="7"/>
      <c r="K32" s="2"/>
      <c r="L32" s="2"/>
      <c r="M32" s="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8" customFormat="1" ht="15.75" customHeight="1" x14ac:dyDescent="0.25">
      <c r="A33" s="6"/>
      <c r="B33" s="54" t="str">
        <f>D29</f>
        <v>Town of Mexico</v>
      </c>
      <c r="C33" s="55"/>
      <c r="D33" s="2"/>
      <c r="E33" s="51" t="str">
        <f>D29</f>
        <v>Town of Mexico</v>
      </c>
      <c r="F33" s="2"/>
      <c r="G33" s="7"/>
      <c r="H33" s="7"/>
      <c r="I33" s="7"/>
      <c r="J33" s="7"/>
      <c r="K33" s="2"/>
      <c r="L33" s="2"/>
      <c r="M33" s="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customFormat="1" ht="9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customFormat="1" ht="20.25" customHeight="1" thickBot="1" x14ac:dyDescent="0.3">
      <c r="A35" s="1"/>
      <c r="B35" s="26" t="s">
        <v>4</v>
      </c>
      <c r="C35" s="27" t="s"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customFormat="1" ht="20.25" customHeight="1" thickBot="1" x14ac:dyDescent="0.35">
      <c r="A36" s="1"/>
      <c r="B36" s="28" t="s">
        <v>6</v>
      </c>
      <c r="C36" s="56">
        <f>VLOOKUP($D$29,Table2[],2,FALSE)</f>
        <v>12818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customFormat="1" ht="20.25" customHeight="1" thickBot="1" x14ac:dyDescent="0.35">
      <c r="A37" s="1"/>
      <c r="B37" s="28" t="s">
        <v>7</v>
      </c>
      <c r="C37" s="56">
        <f>VLOOKUP($D$29,Table2[],3,FALSE)</f>
        <v>6159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customFormat="1" ht="20.25" customHeight="1" thickBot="1" x14ac:dyDescent="0.35">
      <c r="A38" s="1"/>
      <c r="B38" s="28" t="s">
        <v>8</v>
      </c>
      <c r="C38" s="56">
        <f>VLOOKUP($D$29,Table2[],4,FALSE)</f>
        <v>1227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customFormat="1" ht="20.25" customHeight="1" thickBot="1" x14ac:dyDescent="0.35">
      <c r="A39" s="1"/>
      <c r="B39" s="28" t="s">
        <v>9</v>
      </c>
      <c r="C39" s="56">
        <f>VLOOKUP($D$29,Table2[],5,FALSE)</f>
        <v>26285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customFormat="1" ht="20.25" customHeight="1" thickBot="1" x14ac:dyDescent="0.35">
      <c r="A40" s="1"/>
      <c r="B40" s="28" t="s">
        <v>74</v>
      </c>
      <c r="C40" s="56">
        <f>VLOOKUP($D$29,Table2[],6,FALSE)</f>
        <v>825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customFormat="1" ht="20.25" customHeight="1" thickBot="1" x14ac:dyDescent="0.35">
      <c r="A41" s="1"/>
      <c r="B41" s="28" t="s">
        <v>10</v>
      </c>
      <c r="C41" s="56">
        <f>VLOOKUP($D$29,Table2[],7,FALSE)</f>
        <v>1929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customFormat="1" ht="20.25" customHeight="1" thickBot="1" x14ac:dyDescent="0.35">
      <c r="A42" s="1"/>
      <c r="B42" s="28" t="s">
        <v>11</v>
      </c>
      <c r="C42" s="56">
        <f>VLOOKUP($D$29,Table2[],8,FALSE)</f>
        <v>3622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customFormat="1" ht="20.25" customHeight="1" thickBot="1" x14ac:dyDescent="0.35">
      <c r="A43" s="1"/>
      <c r="B43" s="30" t="s">
        <v>12</v>
      </c>
      <c r="C43" s="56">
        <f>VLOOKUP($D$29,Table2[],9,FALSE)</f>
        <v>1217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customFormat="1" ht="20.25" customHeight="1" thickTop="1" thickBot="1" x14ac:dyDescent="0.3">
      <c r="A44" s="1"/>
      <c r="B44" s="32" t="s">
        <v>13</v>
      </c>
      <c r="C44" s="57">
        <f>VLOOKUP($D$29,Table2[],10,FALSE)</f>
        <v>54082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customFormat="1" ht="20.25" customHeight="1" thickTop="1" thickBot="1" x14ac:dyDescent="0.35">
      <c r="A45" s="1"/>
      <c r="B45" s="34" t="s">
        <v>14</v>
      </c>
      <c r="C45" s="58">
        <f>VLOOKUP($D$29,Table2[],11,FALSE)</f>
        <v>5197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customFormat="1" ht="20.25" customHeight="1" thickBot="1" x14ac:dyDescent="0.35">
      <c r="A46" s="1"/>
      <c r="B46" s="36" t="s">
        <v>15</v>
      </c>
      <c r="C46" s="56">
        <f>VLOOKUP($D$29,Table2[],12,FALSE)</f>
        <v>10.406388300942851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customFormat="1" ht="20.25" customHeight="1" x14ac:dyDescent="0.3">
      <c r="A47" s="2"/>
      <c r="B47" s="59" t="s">
        <v>16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14" ht="27" customHeight="1" thickBot="1" x14ac:dyDescent="0.3">
      <c r="A49" s="5"/>
      <c r="B49" s="60"/>
      <c r="C49" s="61"/>
      <c r="D49" s="61"/>
      <c r="E49" s="61"/>
      <c r="F49" s="62"/>
    </row>
    <row r="50" spans="1:14" s="8" customFormat="1" ht="45.75" customHeight="1" thickBot="1" x14ac:dyDescent="0.3">
      <c r="A50" s="64"/>
      <c r="B50" s="360" t="s">
        <v>262</v>
      </c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100"/>
    </row>
    <row r="51" spans="1:14" s="67" customFormat="1" ht="54" customHeight="1" x14ac:dyDescent="0.3">
      <c r="A51" s="65"/>
      <c r="B51" s="66" t="s">
        <v>20</v>
      </c>
      <c r="C51" s="66" t="s">
        <v>6</v>
      </c>
      <c r="D51" s="66" t="s">
        <v>7</v>
      </c>
      <c r="E51" s="66" t="s">
        <v>8</v>
      </c>
      <c r="F51" s="66" t="s">
        <v>56</v>
      </c>
      <c r="G51" s="66" t="s">
        <v>74</v>
      </c>
      <c r="H51" s="66" t="s">
        <v>10</v>
      </c>
      <c r="I51" s="66" t="s">
        <v>11</v>
      </c>
      <c r="J51" s="66" t="s">
        <v>12</v>
      </c>
      <c r="K51" s="66" t="s">
        <v>21</v>
      </c>
      <c r="L51" s="66" t="s">
        <v>14</v>
      </c>
      <c r="M51" s="66" t="s">
        <v>15</v>
      </c>
    </row>
    <row r="52" spans="1:14" s="184" customFormat="1" ht="20.25" customHeight="1" x14ac:dyDescent="0.3">
      <c r="A52" s="65"/>
      <c r="B52" s="116" t="s">
        <v>261</v>
      </c>
      <c r="C52" s="187">
        <f>'Region Roll Up'!$D$15</f>
        <v>1739249.3945133698</v>
      </c>
      <c r="D52" s="187">
        <f>'Region Roll Up'!$D$22</f>
        <v>1189608.4966313827</v>
      </c>
      <c r="E52" s="187">
        <f>'Region Roll Up'!$D$30</f>
        <v>1129661.4336613915</v>
      </c>
      <c r="F52" s="187">
        <f>'Region Roll Up'!$D$55</f>
        <v>4218611.627355298</v>
      </c>
      <c r="G52" s="186">
        <f>'Region Roll Up'!$D$69</f>
        <v>179858.5998381782</v>
      </c>
      <c r="H52" s="187">
        <f>'Region Roll Up'!$D$43</f>
        <v>360709.90505757515</v>
      </c>
      <c r="I52" s="187">
        <f>'Region Roll Up'!$D$74</f>
        <v>736914.49541079882</v>
      </c>
      <c r="J52" s="185">
        <f>'Region Roll Up'!$D$39</f>
        <v>353098.2719646857</v>
      </c>
      <c r="K52" s="174">
        <f>SUM(Table2[[#This Row],[Residential]:[Energy Supply]])</f>
        <v>9907712.2244326808</v>
      </c>
      <c r="L52" s="187">
        <f>IF(VLOOKUP('FIND YOUR GHG INVENTORY DATA'!B52,'2010 Census Population'!B:E,4,FALSE)="1",SUMIFS('2010 Census Population'!F:F,'2010 Census Population'!B:B,'FIND YOUR GHG INVENTORY DATA'!B52),VLOOKUP('FIND YOUR GHG INVENTORY DATA'!B52,'2010 Census Population'!B:F,5,FALSE))</f>
        <v>767499</v>
      </c>
      <c r="M52" s="185">
        <f>K52/L52</f>
        <v>12.909088121851209</v>
      </c>
    </row>
    <row r="53" spans="1:14" s="175" customFormat="1" x14ac:dyDescent="0.25">
      <c r="A53" s="181" t="s">
        <v>22</v>
      </c>
      <c r="B53" s="180" t="s">
        <v>110</v>
      </c>
      <c r="C53" s="179">
        <f>'Cayuga Roll Up'!$D$15</f>
        <v>229795.80526477942</v>
      </c>
      <c r="D53" s="179">
        <f>'Cayuga Roll Up'!$D$22</f>
        <v>152233.93139823846</v>
      </c>
      <c r="E53" s="179">
        <f>'Cayuga Roll Up'!$D$30</f>
        <v>132683.43215315754</v>
      </c>
      <c r="F53" s="179">
        <f>'Cayuga Roll Up'!$D$55</f>
        <v>439940.5302931281</v>
      </c>
      <c r="G53" s="178">
        <f>'Cayuga Roll Up'!$D$69</f>
        <v>37780.539186909162</v>
      </c>
      <c r="H53" s="179">
        <f>'Cayuga Roll Up'!$D$43</f>
        <v>96462.426928838599</v>
      </c>
      <c r="I53" s="179">
        <f>'Cayuga Roll Up'!$D$74</f>
        <v>289098.40043433325</v>
      </c>
      <c r="J53" s="177">
        <f>'Cayuga Roll Up'!$D$39</f>
        <v>41339.623180498362</v>
      </c>
      <c r="K53" s="117">
        <f>SUM(Table2[[#This Row],[Residential]:[Energy Supply]])</f>
        <v>1419334.6888398831</v>
      </c>
      <c r="L53" s="179">
        <f>IF(VLOOKUP('FIND YOUR GHG INVENTORY DATA'!B53,'2010 Census Population'!B:E,4,FALSE)="1",SUMIFS('2010 Census Population'!F:F,'2010 Census Population'!B:B,'FIND YOUR GHG INVENTORY DATA'!B53),VLOOKUP('FIND YOUR GHG INVENTORY DATA'!B53,'2010 Census Population'!B:F,5,FALSE))</f>
        <v>80026</v>
      </c>
      <c r="M53" s="176">
        <f t="shared" ref="M53" si="0">K53/L53</f>
        <v>17.735919436681616</v>
      </c>
    </row>
    <row r="54" spans="1:14" s="98" customFormat="1" x14ac:dyDescent="0.25">
      <c r="A54" s="97"/>
      <c r="B54" s="182" t="s">
        <v>115</v>
      </c>
      <c r="C54" s="112">
        <v>77902</v>
      </c>
      <c r="D54" s="112">
        <v>72445</v>
      </c>
      <c r="E54" s="112">
        <v>102628</v>
      </c>
      <c r="F54" s="113">
        <v>128360</v>
      </c>
      <c r="G54" s="113">
        <v>13072</v>
      </c>
      <c r="H54" s="112">
        <v>77035</v>
      </c>
      <c r="I54" s="112">
        <v>836</v>
      </c>
      <c r="J54" s="114">
        <v>25356</v>
      </c>
      <c r="K54" s="115">
        <f>SUM(Table2[[#This Row],[Residential]:[Energy Supply]])</f>
        <v>497634</v>
      </c>
      <c r="L54" s="112">
        <f>IF(VLOOKUP('FIND YOUR GHG INVENTORY DATA'!B54,'2010 Census Population'!B:E,4,FALSE)="1",SUMIFS('2010 Census Population'!F:F,'2010 Census Population'!B:B,'FIND YOUR GHG INVENTORY DATA'!B54),VLOOKUP('FIND YOUR GHG INVENTORY DATA'!B54,'2010 Census Population'!B:F,5,FALSE))</f>
        <v>27687</v>
      </c>
      <c r="M54" s="99">
        <f t="shared" ref="M54:M74" si="1">K54/L54</f>
        <v>17.973561599306535</v>
      </c>
    </row>
    <row r="55" spans="1:14" s="98" customFormat="1" x14ac:dyDescent="0.25">
      <c r="A55" s="97"/>
      <c r="B55" s="182" t="s">
        <v>116</v>
      </c>
      <c r="C55" s="112">
        <v>8257</v>
      </c>
      <c r="D55" s="112">
        <v>9798</v>
      </c>
      <c r="E55" s="112">
        <v>2008</v>
      </c>
      <c r="F55" s="113">
        <v>14462</v>
      </c>
      <c r="G55" s="113">
        <v>1318</v>
      </c>
      <c r="H55" s="112">
        <v>1036</v>
      </c>
      <c r="I55" s="112">
        <v>23085</v>
      </c>
      <c r="J55" s="114">
        <v>1549</v>
      </c>
      <c r="K55" s="115">
        <f>SUM(Table2[[#This Row],[Residential]:[Energy Supply]])</f>
        <v>61513</v>
      </c>
      <c r="L55" s="112">
        <f>IF(VLOOKUP('FIND YOUR GHG INVENTORY DATA'!B55,'2010 Census Population'!B:E,4,FALSE)="1",SUMIFS('2010 Census Population'!F:F,'2010 Census Population'!B:B,'FIND YOUR GHG INVENTORY DATA'!B55),VLOOKUP('FIND YOUR GHG INVENTORY DATA'!B55,'2010 Census Population'!B:F,5,FALSE))</f>
        <v>2792</v>
      </c>
      <c r="M55" s="99">
        <f t="shared" si="1"/>
        <v>22.031876790830946</v>
      </c>
    </row>
    <row r="56" spans="1:14" s="98" customFormat="1" x14ac:dyDescent="0.25">
      <c r="A56" s="97"/>
      <c r="B56" s="182" t="s">
        <v>118</v>
      </c>
      <c r="C56" s="112">
        <v>1028</v>
      </c>
      <c r="D56" s="112">
        <v>1454</v>
      </c>
      <c r="E56" s="112">
        <v>22</v>
      </c>
      <c r="F56" s="113">
        <v>410</v>
      </c>
      <c r="G56" s="113">
        <v>341</v>
      </c>
      <c r="H56" s="112">
        <v>269</v>
      </c>
      <c r="I56" s="112">
        <v>301</v>
      </c>
      <c r="J56" s="114">
        <v>133</v>
      </c>
      <c r="K56" s="115">
        <f>SUM(Table2[[#This Row],[Residential]:[Energy Supply]])</f>
        <v>3958</v>
      </c>
      <c r="L56" s="112">
        <f>IF(VLOOKUP('FIND YOUR GHG INVENTORY DATA'!B56,'2010 Census Population'!B:E,4,FALSE)="1",SUMIFS('2010 Census Population'!F:F,'2010 Census Population'!B:B,'FIND YOUR GHG INVENTORY DATA'!B56),VLOOKUP('FIND YOUR GHG INVENTORY DATA'!B56,'2010 Census Population'!B:F,5,FALSE))</f>
        <v>724</v>
      </c>
      <c r="M56" s="99">
        <f t="shared" si="1"/>
        <v>5.4668508287292816</v>
      </c>
    </row>
    <row r="57" spans="1:14" s="98" customFormat="1" x14ac:dyDescent="0.25">
      <c r="A57" s="97"/>
      <c r="B57" s="182" t="s">
        <v>119</v>
      </c>
      <c r="C57" s="112">
        <v>13004</v>
      </c>
      <c r="D57" s="112">
        <v>6120</v>
      </c>
      <c r="E57" s="112">
        <v>126</v>
      </c>
      <c r="F57" s="113">
        <v>20778</v>
      </c>
      <c r="G57" s="113">
        <v>2107</v>
      </c>
      <c r="H57" s="112">
        <v>1657</v>
      </c>
      <c r="I57" s="112">
        <v>9636</v>
      </c>
      <c r="J57" s="114">
        <v>1390</v>
      </c>
      <c r="K57" s="115">
        <f>SUM(Table2[[#This Row],[Residential]:[Energy Supply]])</f>
        <v>54818</v>
      </c>
      <c r="L57" s="112">
        <f>IF(VLOOKUP('FIND YOUR GHG INVENTORY DATA'!B57,'2010 Census Population'!B:E,4,FALSE)="1",SUMIFS('2010 Census Population'!F:F,'2010 Census Population'!B:B,'FIND YOUR GHG INVENTORY DATA'!B57),VLOOKUP('FIND YOUR GHG INVENTORY DATA'!B57,'2010 Census Population'!B:F,5,FALSE))</f>
        <v>4464</v>
      </c>
      <c r="M57" s="99">
        <f t="shared" si="1"/>
        <v>12.280017921146953</v>
      </c>
    </row>
    <row r="58" spans="1:14" s="98" customFormat="1" x14ac:dyDescent="0.25">
      <c r="A58" s="97"/>
      <c r="B58" s="182" t="s">
        <v>120</v>
      </c>
      <c r="C58" s="112">
        <v>7873</v>
      </c>
      <c r="D58" s="112">
        <v>3287</v>
      </c>
      <c r="E58" s="112">
        <v>0</v>
      </c>
      <c r="F58" s="113">
        <v>11725</v>
      </c>
      <c r="G58" s="113">
        <v>1198</v>
      </c>
      <c r="H58" s="112">
        <v>942</v>
      </c>
      <c r="I58" s="112">
        <v>12169</v>
      </c>
      <c r="J58" s="114">
        <v>522</v>
      </c>
      <c r="K58" s="115">
        <f>SUM(Table2[[#This Row],[Residential]:[Energy Supply]])</f>
        <v>37716</v>
      </c>
      <c r="L58" s="112">
        <f>IF(VLOOKUP('FIND YOUR GHG INVENTORY DATA'!B58,'2010 Census Population'!B:E,4,FALSE)="1",SUMIFS('2010 Census Population'!F:F,'2010 Census Population'!B:B,'FIND YOUR GHG INVENTORY DATA'!B58),VLOOKUP('FIND YOUR GHG INVENTORY DATA'!B58,'2010 Census Population'!B:F,5,FALSE))</f>
        <v>2537</v>
      </c>
      <c r="M58" s="99">
        <f t="shared" si="1"/>
        <v>14.866377611351991</v>
      </c>
    </row>
    <row r="59" spans="1:14" s="98" customFormat="1" x14ac:dyDescent="0.25">
      <c r="A59" s="97"/>
      <c r="B59" s="182" t="s">
        <v>122</v>
      </c>
      <c r="C59" s="112">
        <v>1461</v>
      </c>
      <c r="D59" s="112">
        <v>863</v>
      </c>
      <c r="E59" s="112">
        <v>0</v>
      </c>
      <c r="F59" s="113">
        <v>2537</v>
      </c>
      <c r="G59" s="113">
        <v>251</v>
      </c>
      <c r="H59" s="112">
        <v>197</v>
      </c>
      <c r="I59" s="112">
        <v>0</v>
      </c>
      <c r="J59" s="114">
        <v>113</v>
      </c>
      <c r="K59" s="115">
        <f>SUM(Table2[[#This Row],[Residential]:[Energy Supply]])</f>
        <v>5422</v>
      </c>
      <c r="L59" s="112">
        <f>IF(VLOOKUP('FIND YOUR GHG INVENTORY DATA'!B59,'2010 Census Population'!B:E,4,FALSE)="1",SUMIFS('2010 Census Population'!F:F,'2010 Census Population'!B:B,'FIND YOUR GHG INVENTORY DATA'!B59),VLOOKUP('FIND YOUR GHG INVENTORY DATA'!B59,'2010 Census Population'!B:F,5,FALSE))</f>
        <v>532</v>
      </c>
      <c r="M59" s="99">
        <f t="shared" si="1"/>
        <v>10.191729323308271</v>
      </c>
    </row>
    <row r="60" spans="1:14" s="98" customFormat="1" x14ac:dyDescent="0.25">
      <c r="A60" s="97"/>
      <c r="B60" s="182" t="s">
        <v>123</v>
      </c>
      <c r="C60" s="112">
        <v>1311</v>
      </c>
      <c r="D60" s="112">
        <v>554</v>
      </c>
      <c r="E60" s="112">
        <v>25</v>
      </c>
      <c r="F60" s="113">
        <v>2184</v>
      </c>
      <c r="G60" s="113">
        <v>259</v>
      </c>
      <c r="H60" s="112">
        <v>204</v>
      </c>
      <c r="I60" s="112">
        <v>587</v>
      </c>
      <c r="J60" s="114">
        <v>198</v>
      </c>
      <c r="K60" s="115">
        <f>SUM(Table2[[#This Row],[Residential]:[Energy Supply]])</f>
        <v>5322</v>
      </c>
      <c r="L60" s="112">
        <f>IF(VLOOKUP('FIND YOUR GHG INVENTORY DATA'!B60,'2010 Census Population'!B:E,4,FALSE)="1",SUMIFS('2010 Census Population'!F:F,'2010 Census Population'!B:B,'FIND YOUR GHG INVENTORY DATA'!B60),VLOOKUP('FIND YOUR GHG INVENTORY DATA'!B60,'2010 Census Population'!B:F,5,FALSE))</f>
        <v>549</v>
      </c>
      <c r="M60" s="99">
        <f t="shared" si="1"/>
        <v>9.693989071038251</v>
      </c>
    </row>
    <row r="61" spans="1:14" s="98" customFormat="1" x14ac:dyDescent="0.25">
      <c r="A61" s="97"/>
      <c r="B61" s="182" t="s">
        <v>124</v>
      </c>
      <c r="C61" s="112">
        <v>5320</v>
      </c>
      <c r="D61" s="112">
        <v>1895</v>
      </c>
      <c r="E61" s="112">
        <v>0</v>
      </c>
      <c r="F61" s="113">
        <v>7236</v>
      </c>
      <c r="G61" s="113">
        <v>859</v>
      </c>
      <c r="H61" s="112">
        <v>675</v>
      </c>
      <c r="I61" s="112">
        <v>11065</v>
      </c>
      <c r="J61" s="114">
        <v>320</v>
      </c>
      <c r="K61" s="115">
        <f>SUM(Table2[[#This Row],[Residential]:[Energy Supply]])</f>
        <v>27370</v>
      </c>
      <c r="L61" s="112">
        <f>IF(VLOOKUP('FIND YOUR GHG INVENTORY DATA'!B61,'2010 Census Population'!B:E,4,FALSE)="1",SUMIFS('2010 Census Population'!F:F,'2010 Census Population'!B:B,'FIND YOUR GHG INVENTORY DATA'!B61),VLOOKUP('FIND YOUR GHG INVENTORY DATA'!B61,'2010 Census Population'!B:F,5,FALSE))</f>
        <v>1819</v>
      </c>
      <c r="M61" s="99">
        <f t="shared" si="1"/>
        <v>15.046728971962617</v>
      </c>
    </row>
    <row r="62" spans="1:14" s="98" customFormat="1" x14ac:dyDescent="0.25">
      <c r="A62" s="97"/>
      <c r="B62" s="182" t="s">
        <v>126</v>
      </c>
      <c r="C62" s="112">
        <v>2688</v>
      </c>
      <c r="D62" s="112">
        <v>1265</v>
      </c>
      <c r="E62" s="112">
        <v>0</v>
      </c>
      <c r="F62" s="113">
        <v>3897</v>
      </c>
      <c r="G62" s="113">
        <v>351</v>
      </c>
      <c r="H62" s="112">
        <v>277</v>
      </c>
      <c r="I62" s="112">
        <v>386</v>
      </c>
      <c r="J62" s="114">
        <v>191</v>
      </c>
      <c r="K62" s="115">
        <f>SUM(Table2[[#This Row],[Residential]:[Energy Supply]])</f>
        <v>9055</v>
      </c>
      <c r="L62" s="112">
        <f>IF(VLOOKUP('FIND YOUR GHG INVENTORY DATA'!B62,'2010 Census Population'!B:E,4,FALSE)="1",SUMIFS('2010 Census Population'!F:F,'2010 Census Population'!B:B,'FIND YOUR GHG INVENTORY DATA'!B62),VLOOKUP('FIND YOUR GHG INVENTORY DATA'!B62,'2010 Census Population'!B:F,5,FALSE))</f>
        <v>745</v>
      </c>
      <c r="M62" s="99">
        <f t="shared" si="1"/>
        <v>12.154362416107382</v>
      </c>
    </row>
    <row r="63" spans="1:14" s="98" customFormat="1" x14ac:dyDescent="0.25">
      <c r="A63" s="97"/>
      <c r="B63" s="182" t="s">
        <v>127</v>
      </c>
      <c r="C63" s="112">
        <v>9282</v>
      </c>
      <c r="D63" s="112">
        <v>1918</v>
      </c>
      <c r="E63" s="112">
        <v>17</v>
      </c>
      <c r="F63" s="113">
        <v>12596</v>
      </c>
      <c r="G63" s="113">
        <v>1244</v>
      </c>
      <c r="H63" s="112">
        <v>978</v>
      </c>
      <c r="I63" s="112">
        <v>12632</v>
      </c>
      <c r="J63" s="114">
        <v>747</v>
      </c>
      <c r="K63" s="115">
        <f>SUM(Table2[[#This Row],[Residential]:[Energy Supply]])</f>
        <v>39414</v>
      </c>
      <c r="L63" s="112">
        <f>IF(VLOOKUP('FIND YOUR GHG INVENTORY DATA'!B63,'2010 Census Population'!B:E,4,FALSE)="1",SUMIFS('2010 Census Population'!F:F,'2010 Census Population'!B:B,'FIND YOUR GHG INVENTORY DATA'!B63),VLOOKUP('FIND YOUR GHG INVENTORY DATA'!B63,'2010 Census Population'!B:F,5,FALSE))</f>
        <v>2636</v>
      </c>
      <c r="M63" s="99">
        <f t="shared" si="1"/>
        <v>14.952200303490137</v>
      </c>
    </row>
    <row r="64" spans="1:14" s="98" customFormat="1" x14ac:dyDescent="0.25">
      <c r="A64" s="97"/>
      <c r="B64" s="182" t="s">
        <v>128</v>
      </c>
      <c r="C64" s="112">
        <v>5752</v>
      </c>
      <c r="D64" s="112">
        <v>4545</v>
      </c>
      <c r="E64" s="112">
        <v>4</v>
      </c>
      <c r="F64" s="113">
        <v>8690</v>
      </c>
      <c r="G64" s="113">
        <v>913</v>
      </c>
      <c r="H64" s="112">
        <v>718</v>
      </c>
      <c r="I64" s="112">
        <v>18270</v>
      </c>
      <c r="J64" s="114">
        <v>504</v>
      </c>
      <c r="K64" s="115">
        <f>SUM(Table2[[#This Row],[Residential]:[Energy Supply]])</f>
        <v>39396</v>
      </c>
      <c r="L64" s="112">
        <f>IF(VLOOKUP('FIND YOUR GHG INVENTORY DATA'!B64,'2010 Census Population'!B:E,4,FALSE)="1",SUMIFS('2010 Census Population'!F:F,'2010 Census Population'!B:B,'FIND YOUR GHG INVENTORY DATA'!B64),VLOOKUP('FIND YOUR GHG INVENTORY DATA'!B64,'2010 Census Population'!B:F,5,FALSE))</f>
        <v>1935</v>
      </c>
      <c r="M64" s="99">
        <f t="shared" si="1"/>
        <v>20.359689922480619</v>
      </c>
    </row>
    <row r="65" spans="1:13" s="98" customFormat="1" x14ac:dyDescent="0.25">
      <c r="A65" s="97"/>
      <c r="B65" s="182" t="s">
        <v>121</v>
      </c>
      <c r="C65" s="112">
        <v>7591</v>
      </c>
      <c r="D65" s="112">
        <v>3925</v>
      </c>
      <c r="E65" s="112">
        <v>0</v>
      </c>
      <c r="F65" s="113">
        <v>12803</v>
      </c>
      <c r="G65" s="113">
        <v>1042</v>
      </c>
      <c r="H65" s="112">
        <v>819</v>
      </c>
      <c r="I65" s="112">
        <v>11838</v>
      </c>
      <c r="J65" s="114">
        <v>505</v>
      </c>
      <c r="K65" s="115">
        <f>SUM(Table2[[#This Row],[Residential]:[Energy Supply]])</f>
        <v>38523</v>
      </c>
      <c r="L65" s="112">
        <f>IF(VLOOKUP('FIND YOUR GHG INVENTORY DATA'!B65,'2010 Census Population'!B:E,4,FALSE)="1",SUMIFS('2010 Census Population'!F:F,'2010 Census Population'!B:B,'FIND YOUR GHG INVENTORY DATA'!B65),VLOOKUP('FIND YOUR GHG INVENTORY DATA'!B65,'2010 Census Population'!B:F,5,FALSE))</f>
        <v>2206</v>
      </c>
      <c r="M65" s="99">
        <f t="shared" si="1"/>
        <v>17.462828649138714</v>
      </c>
    </row>
    <row r="66" spans="1:13" s="98" customFormat="1" x14ac:dyDescent="0.25">
      <c r="A66" s="97"/>
      <c r="B66" s="182" t="s">
        <v>117</v>
      </c>
      <c r="C66" s="112">
        <v>4631</v>
      </c>
      <c r="D66" s="112">
        <v>2772</v>
      </c>
      <c r="E66" s="112">
        <v>417</v>
      </c>
      <c r="F66" s="113">
        <v>3966</v>
      </c>
      <c r="G66" s="113">
        <v>890</v>
      </c>
      <c r="H66" s="112">
        <v>700</v>
      </c>
      <c r="I66" s="112">
        <v>16784</v>
      </c>
      <c r="J66" s="114">
        <v>368</v>
      </c>
      <c r="K66" s="115">
        <f>SUM(Table2[[#This Row],[Residential]:[Energy Supply]])</f>
        <v>30528</v>
      </c>
      <c r="L66" s="112">
        <f>IF(VLOOKUP('FIND YOUR GHG INVENTORY DATA'!B66,'2010 Census Population'!B:E,4,FALSE)="1",SUMIFS('2010 Census Population'!F:F,'2010 Census Population'!B:B,'FIND YOUR GHG INVENTORY DATA'!B66),VLOOKUP('FIND YOUR GHG INVENTORY DATA'!B66,'2010 Census Population'!B:F,5,FALSE))</f>
        <v>1886</v>
      </c>
      <c r="M66" s="99">
        <f t="shared" si="1"/>
        <v>16.186638388123011</v>
      </c>
    </row>
    <row r="67" spans="1:13" s="98" customFormat="1" x14ac:dyDescent="0.25">
      <c r="A67" s="97"/>
      <c r="B67" s="182" t="s">
        <v>129</v>
      </c>
      <c r="C67" s="112">
        <v>5141</v>
      </c>
      <c r="D67" s="112">
        <v>937</v>
      </c>
      <c r="E67" s="112">
        <v>4</v>
      </c>
      <c r="F67" s="113">
        <v>7443</v>
      </c>
      <c r="G67" s="113">
        <v>921</v>
      </c>
      <c r="H67" s="112">
        <v>724</v>
      </c>
      <c r="I67" s="112">
        <v>9337</v>
      </c>
      <c r="J67" s="114">
        <v>303</v>
      </c>
      <c r="K67" s="115">
        <f>SUM(Table2[[#This Row],[Residential]:[Energy Supply]])</f>
        <v>24810</v>
      </c>
      <c r="L67" s="112">
        <f>IF(VLOOKUP('FIND YOUR GHG INVENTORY DATA'!B67,'2010 Census Population'!B:E,4,FALSE)="1",SUMIFS('2010 Census Population'!F:F,'2010 Census Population'!B:B,'FIND YOUR GHG INVENTORY DATA'!B67),VLOOKUP('FIND YOUR GHG INVENTORY DATA'!B67,'2010 Census Population'!B:F,5,FALSE))</f>
        <v>1951</v>
      </c>
      <c r="M67" s="99">
        <f t="shared" si="1"/>
        <v>12.716555612506406</v>
      </c>
    </row>
    <row r="68" spans="1:13" s="98" customFormat="1" x14ac:dyDescent="0.25">
      <c r="A68" s="97"/>
      <c r="B68" s="182" t="s">
        <v>130</v>
      </c>
      <c r="C68" s="112">
        <v>6131</v>
      </c>
      <c r="D68" s="112">
        <v>3143</v>
      </c>
      <c r="E68" s="112">
        <v>65</v>
      </c>
      <c r="F68" s="113">
        <v>9388</v>
      </c>
      <c r="G68" s="113">
        <v>1122</v>
      </c>
      <c r="H68" s="112">
        <v>883</v>
      </c>
      <c r="I68" s="112">
        <v>7442</v>
      </c>
      <c r="J68" s="114">
        <v>681</v>
      </c>
      <c r="K68" s="115">
        <f>SUM(Table2[[#This Row],[Residential]:[Energy Supply]])</f>
        <v>28855</v>
      </c>
      <c r="L68" s="112">
        <f>IF(VLOOKUP('FIND YOUR GHG INVENTORY DATA'!B68,'2010 Census Population'!B:E,4,FALSE)="1",SUMIFS('2010 Census Population'!F:F,'2010 Census Population'!B:B,'FIND YOUR GHG INVENTORY DATA'!B68),VLOOKUP('FIND YOUR GHG INVENTORY DATA'!B68,'2010 Census Population'!B:F,5,FALSE))</f>
        <v>2378</v>
      </c>
      <c r="M68" s="99">
        <f t="shared" si="1"/>
        <v>12.134146341463415</v>
      </c>
    </row>
    <row r="69" spans="1:13" s="98" customFormat="1" x14ac:dyDescent="0.25">
      <c r="A69" s="97"/>
      <c r="B69" s="182" t="s">
        <v>131</v>
      </c>
      <c r="C69" s="112">
        <v>788</v>
      </c>
      <c r="D69" s="112">
        <v>317</v>
      </c>
      <c r="E69" s="112">
        <v>0</v>
      </c>
      <c r="F69" s="113">
        <v>1101</v>
      </c>
      <c r="G69" s="113">
        <v>146</v>
      </c>
      <c r="H69" s="112">
        <v>115</v>
      </c>
      <c r="I69" s="112">
        <v>269</v>
      </c>
      <c r="J69" s="114">
        <v>45</v>
      </c>
      <c r="K69" s="115">
        <f>SUM(Table2[[#This Row],[Residential]:[Energy Supply]])</f>
        <v>2781</v>
      </c>
      <c r="L69" s="112">
        <f>IF(VLOOKUP('FIND YOUR GHG INVENTORY DATA'!B69,'2010 Census Population'!B:E,4,FALSE)="1",SUMIFS('2010 Census Population'!F:F,'2010 Census Population'!B:B,'FIND YOUR GHG INVENTORY DATA'!B69),VLOOKUP('FIND YOUR GHG INVENTORY DATA'!B69,'2010 Census Population'!B:F,5,FALSE))</f>
        <v>309</v>
      </c>
      <c r="M69" s="99">
        <f t="shared" si="1"/>
        <v>9</v>
      </c>
    </row>
    <row r="70" spans="1:13" s="98" customFormat="1" x14ac:dyDescent="0.25">
      <c r="A70" s="97"/>
      <c r="B70" s="182" t="s">
        <v>132</v>
      </c>
      <c r="C70" s="112">
        <v>3310</v>
      </c>
      <c r="D70" s="112">
        <v>650</v>
      </c>
      <c r="E70" s="112">
        <v>132</v>
      </c>
      <c r="F70" s="113">
        <v>4685</v>
      </c>
      <c r="G70" s="113">
        <v>603</v>
      </c>
      <c r="H70" s="112">
        <v>474</v>
      </c>
      <c r="I70" s="112">
        <v>8569</v>
      </c>
      <c r="J70" s="114">
        <v>228</v>
      </c>
      <c r="K70" s="115">
        <f>SUM(Table2[[#This Row],[Residential]:[Energy Supply]])</f>
        <v>18651</v>
      </c>
      <c r="L70" s="112">
        <f>IF(VLOOKUP('FIND YOUR GHG INVENTORY DATA'!B70,'2010 Census Population'!B:E,4,FALSE)="1",SUMIFS('2010 Census Population'!F:F,'2010 Census Population'!B:B,'FIND YOUR GHG INVENTORY DATA'!B70),VLOOKUP('FIND YOUR GHG INVENTORY DATA'!B70,'2010 Census Population'!B:F,5,FALSE))</f>
        <v>1277</v>
      </c>
      <c r="M70" s="99">
        <f t="shared" si="1"/>
        <v>14.605324980422866</v>
      </c>
    </row>
    <row r="71" spans="1:13" s="98" customFormat="1" x14ac:dyDescent="0.25">
      <c r="A71" s="97"/>
      <c r="B71" s="182" t="s">
        <v>133</v>
      </c>
      <c r="C71" s="112">
        <v>7307</v>
      </c>
      <c r="D71" s="112">
        <v>8513</v>
      </c>
      <c r="E71" s="112">
        <v>434</v>
      </c>
      <c r="F71" s="113">
        <v>10593</v>
      </c>
      <c r="G71" s="113">
        <v>1712</v>
      </c>
      <c r="H71" s="112">
        <v>1346</v>
      </c>
      <c r="I71" s="112">
        <v>13656</v>
      </c>
      <c r="J71" s="114">
        <v>1328</v>
      </c>
      <c r="K71" s="115">
        <f>SUM(Table2[[#This Row],[Residential]:[Energy Supply]])</f>
        <v>44889</v>
      </c>
      <c r="L71" s="112">
        <f>IF(VLOOKUP('FIND YOUR GHG INVENTORY DATA'!B71,'2010 Census Population'!B:E,4,FALSE)="1",SUMIFS('2010 Census Population'!F:F,'2010 Census Population'!B:B,'FIND YOUR GHG INVENTORY DATA'!B71),VLOOKUP('FIND YOUR GHG INVENTORY DATA'!B71,'2010 Census Population'!B:F,5,FALSE))</f>
        <v>3626</v>
      </c>
      <c r="M71" s="99">
        <f t="shared" si="1"/>
        <v>12.379757308328736</v>
      </c>
    </row>
    <row r="72" spans="1:13" s="98" customFormat="1" x14ac:dyDescent="0.25">
      <c r="A72" s="97"/>
      <c r="B72" s="182" t="s">
        <v>134</v>
      </c>
      <c r="C72" s="112">
        <v>3771</v>
      </c>
      <c r="D72" s="112">
        <v>3502</v>
      </c>
      <c r="E72" s="112">
        <v>433</v>
      </c>
      <c r="F72" s="113">
        <v>5314</v>
      </c>
      <c r="G72" s="113">
        <v>606</v>
      </c>
      <c r="H72" s="112">
        <v>476</v>
      </c>
      <c r="I72" s="112">
        <v>0</v>
      </c>
      <c r="J72" s="114">
        <v>656</v>
      </c>
      <c r="K72" s="115">
        <f>SUM(Table2[[#This Row],[Residential]:[Energy Supply]])</f>
        <v>14758</v>
      </c>
      <c r="L72" s="112">
        <f>IF(VLOOKUP('FIND YOUR GHG INVENTORY DATA'!B72,'2010 Census Population'!B:E,4,FALSE)="1",SUMIFS('2010 Census Population'!F:F,'2010 Census Population'!B:B,'FIND YOUR GHG INVENTORY DATA'!B72),VLOOKUP('FIND YOUR GHG INVENTORY DATA'!B72,'2010 Census Population'!B:F,5,FALSE))</f>
        <v>1282</v>
      </c>
      <c r="M72" s="99">
        <f t="shared" si="1"/>
        <v>11.51170046801872</v>
      </c>
    </row>
    <row r="73" spans="1:13" s="98" customFormat="1" x14ac:dyDescent="0.25">
      <c r="A73" s="97"/>
      <c r="B73" s="182" t="s">
        <v>135</v>
      </c>
      <c r="C73" s="112">
        <v>3357</v>
      </c>
      <c r="D73" s="112">
        <v>1177</v>
      </c>
      <c r="E73" s="112">
        <v>0</v>
      </c>
      <c r="F73" s="113">
        <v>4549</v>
      </c>
      <c r="G73" s="113">
        <v>564</v>
      </c>
      <c r="H73" s="112">
        <v>443</v>
      </c>
      <c r="I73" s="112">
        <v>18087</v>
      </c>
      <c r="J73" s="114">
        <v>203</v>
      </c>
      <c r="K73" s="115">
        <f>SUM(Table2[[#This Row],[Residential]:[Energy Supply]])</f>
        <v>28380</v>
      </c>
      <c r="L73" s="112">
        <f>IF(VLOOKUP('FIND YOUR GHG INVENTORY DATA'!B73,'2010 Census Population'!B:E,4,FALSE)="1",SUMIFS('2010 Census Population'!F:F,'2010 Census Population'!B:B,'FIND YOUR GHG INVENTORY DATA'!B73),VLOOKUP('FIND YOUR GHG INVENTORY DATA'!B73,'2010 Census Population'!B:F,5,FALSE))</f>
        <v>1194</v>
      </c>
      <c r="M73" s="99">
        <f t="shared" si="1"/>
        <v>23.768844221105528</v>
      </c>
    </row>
    <row r="74" spans="1:13" s="98" customFormat="1" x14ac:dyDescent="0.25">
      <c r="A74" s="97"/>
      <c r="B74" s="182" t="s">
        <v>136</v>
      </c>
      <c r="C74" s="112">
        <v>13733</v>
      </c>
      <c r="D74" s="112">
        <v>5385</v>
      </c>
      <c r="E74" s="112">
        <v>0</v>
      </c>
      <c r="F74" s="113">
        <v>18615</v>
      </c>
      <c r="G74" s="113">
        <v>1791</v>
      </c>
      <c r="H74" s="112">
        <v>1408</v>
      </c>
      <c r="I74" s="112">
        <v>9249</v>
      </c>
      <c r="J74" s="114">
        <v>1770</v>
      </c>
      <c r="K74" s="115">
        <f>SUM(Table2[[#This Row],[Residential]:[Energy Supply]])</f>
        <v>51951</v>
      </c>
      <c r="L74" s="112">
        <f>IF(VLOOKUP('FIND YOUR GHG INVENTORY DATA'!B74,'2010 Census Population'!B:E,4,FALSE)="1",SUMIFS('2010 Census Population'!F:F,'2010 Census Population'!B:B,'FIND YOUR GHG INVENTORY DATA'!B74),VLOOKUP('FIND YOUR GHG INVENTORY DATA'!B74,'2010 Census Population'!B:F,5,FALSE))</f>
        <v>3793</v>
      </c>
      <c r="M74" s="99">
        <f t="shared" si="1"/>
        <v>13.696546269443711</v>
      </c>
    </row>
    <row r="75" spans="1:13" s="98" customFormat="1" x14ac:dyDescent="0.25">
      <c r="A75" s="97"/>
      <c r="B75" s="182" t="s">
        <v>137</v>
      </c>
      <c r="C75" s="112">
        <v>3319</v>
      </c>
      <c r="D75" s="112">
        <v>2058</v>
      </c>
      <c r="E75" s="112">
        <v>0</v>
      </c>
      <c r="F75" s="113">
        <v>4645</v>
      </c>
      <c r="G75" s="113">
        <v>610</v>
      </c>
      <c r="H75" s="112">
        <v>479</v>
      </c>
      <c r="I75" s="112">
        <v>306</v>
      </c>
      <c r="J75" s="114">
        <v>504</v>
      </c>
      <c r="K75" s="115">
        <f>SUM(Table2[[#This Row],[Residential]:[Energy Supply]])</f>
        <v>11921</v>
      </c>
      <c r="L75" s="112">
        <f>IF(VLOOKUP('FIND YOUR GHG INVENTORY DATA'!B75,'2010 Census Population'!B:E,4,FALSE)="1",SUMIFS('2010 Census Population'!F:F,'2010 Census Population'!B:B,'FIND YOUR GHG INVENTORY DATA'!B75),VLOOKUP('FIND YOUR GHG INVENTORY DATA'!B75,'2010 Census Population'!B:F,5,FALSE))</f>
        <v>1290</v>
      </c>
      <c r="M75" s="99">
        <f t="shared" ref="M75:M86" si="2">K75/L75</f>
        <v>9.2410852713178286</v>
      </c>
    </row>
    <row r="76" spans="1:13" s="98" customFormat="1" x14ac:dyDescent="0.25">
      <c r="A76" s="97"/>
      <c r="B76" s="182" t="s">
        <v>138</v>
      </c>
      <c r="C76" s="112">
        <v>5406</v>
      </c>
      <c r="D76" s="112">
        <v>2307</v>
      </c>
      <c r="E76" s="112">
        <v>0</v>
      </c>
      <c r="F76" s="113">
        <v>7046</v>
      </c>
      <c r="G76" s="113">
        <v>809</v>
      </c>
      <c r="H76" s="112">
        <v>636</v>
      </c>
      <c r="I76" s="112">
        <v>18183</v>
      </c>
      <c r="J76" s="114">
        <v>345</v>
      </c>
      <c r="K76" s="115">
        <f>SUM(Table2[[#This Row],[Residential]:[Energy Supply]])</f>
        <v>34732</v>
      </c>
      <c r="L76" s="112">
        <f>IF(VLOOKUP('FIND YOUR GHG INVENTORY DATA'!B76,'2010 Census Population'!B:E,4,FALSE)="1",SUMIFS('2010 Census Population'!F:F,'2010 Census Population'!B:B,'FIND YOUR GHG INVENTORY DATA'!B76),VLOOKUP('FIND YOUR GHG INVENTORY DATA'!B76,'2010 Census Population'!B:F,5,FALSE))</f>
        <v>1713</v>
      </c>
      <c r="M76" s="99">
        <f t="shared" si="2"/>
        <v>20.275539988324578</v>
      </c>
    </row>
    <row r="77" spans="1:13" s="98" customFormat="1" x14ac:dyDescent="0.25">
      <c r="A77" s="97"/>
      <c r="B77" s="182" t="s">
        <v>139</v>
      </c>
      <c r="C77" s="112">
        <v>2189</v>
      </c>
      <c r="D77" s="112">
        <v>859</v>
      </c>
      <c r="E77" s="112">
        <v>6</v>
      </c>
      <c r="F77" s="113">
        <v>3311</v>
      </c>
      <c r="G77" s="113">
        <v>422</v>
      </c>
      <c r="H77" s="112">
        <v>332</v>
      </c>
      <c r="I77" s="112">
        <v>6134</v>
      </c>
      <c r="J77" s="114">
        <v>138</v>
      </c>
      <c r="K77" s="115">
        <f>SUM(Table2[[#This Row],[Residential]:[Energy Supply]])</f>
        <v>13391</v>
      </c>
      <c r="L77" s="112">
        <f>IF(VLOOKUP('FIND YOUR GHG INVENTORY DATA'!B77,'2010 Census Population'!B:E,4,FALSE)="1",SUMIFS('2010 Census Population'!F:F,'2010 Census Population'!B:B,'FIND YOUR GHG INVENTORY DATA'!B77),VLOOKUP('FIND YOUR GHG INVENTORY DATA'!B77,'2010 Census Population'!B:F,5,FALSE))</f>
        <v>895</v>
      </c>
      <c r="M77" s="99">
        <f t="shared" si="2"/>
        <v>14.962011173184358</v>
      </c>
    </row>
    <row r="78" spans="1:13" s="98" customFormat="1" x14ac:dyDescent="0.25">
      <c r="A78" s="97"/>
      <c r="B78" s="182" t="s">
        <v>140</v>
      </c>
      <c r="C78" s="112">
        <v>10264</v>
      </c>
      <c r="D78" s="112">
        <v>9409</v>
      </c>
      <c r="E78" s="112">
        <v>12434</v>
      </c>
      <c r="F78" s="113">
        <v>13720</v>
      </c>
      <c r="G78" s="113">
        <v>1697</v>
      </c>
      <c r="H78" s="112">
        <v>1334</v>
      </c>
      <c r="I78" s="112">
        <v>14544</v>
      </c>
      <c r="J78" s="114">
        <v>2507</v>
      </c>
      <c r="K78" s="115">
        <f>SUM(Table2[[#This Row],[Residential]:[Energy Supply]])</f>
        <v>65909</v>
      </c>
      <c r="L78" s="112">
        <f>IF(VLOOKUP('FIND YOUR GHG INVENTORY DATA'!B78,'2010 Census Population'!B:E,4,FALSE)="1",SUMIFS('2010 Census Population'!F:F,'2010 Census Population'!B:B,'FIND YOUR GHG INVENTORY DATA'!B78),VLOOKUP('FIND YOUR GHG INVENTORY DATA'!B78,'2010 Census Population'!B:F,5,FALSE))</f>
        <v>3595</v>
      </c>
      <c r="M78" s="99">
        <f t="shared" si="2"/>
        <v>18.333518776077884</v>
      </c>
    </row>
    <row r="79" spans="1:13" s="98" customFormat="1" x14ac:dyDescent="0.25">
      <c r="A79" s="97"/>
      <c r="B79" s="182" t="s">
        <v>141</v>
      </c>
      <c r="C79" s="112">
        <v>6874</v>
      </c>
      <c r="D79" s="112">
        <v>2959</v>
      </c>
      <c r="E79" s="112">
        <v>248</v>
      </c>
      <c r="F79" s="113">
        <v>9904</v>
      </c>
      <c r="G79" s="113">
        <v>1117</v>
      </c>
      <c r="H79" s="112">
        <v>879</v>
      </c>
      <c r="I79" s="112">
        <v>12270</v>
      </c>
      <c r="J79" s="114">
        <v>736</v>
      </c>
      <c r="K79" s="115">
        <f>SUM(Table2[[#This Row],[Residential]:[Energy Supply]])</f>
        <v>34987</v>
      </c>
      <c r="L79" s="112">
        <f>IF(VLOOKUP('FIND YOUR GHG INVENTORY DATA'!B79,'2010 Census Population'!B:E,4,FALSE)="1",SUMIFS('2010 Census Population'!F:F,'2010 Census Population'!B:B,'FIND YOUR GHG INVENTORY DATA'!B79),VLOOKUP('FIND YOUR GHG INVENTORY DATA'!B79,'2010 Census Population'!B:F,5,FALSE))</f>
        <v>2367</v>
      </c>
      <c r="M79" s="99">
        <f t="shared" si="2"/>
        <v>14.781157583438953</v>
      </c>
    </row>
    <row r="80" spans="1:13" s="98" customFormat="1" x14ac:dyDescent="0.25">
      <c r="A80" s="97"/>
      <c r="B80" s="182" t="s">
        <v>125</v>
      </c>
      <c r="C80" s="112">
        <v>8538</v>
      </c>
      <c r="D80" s="112">
        <v>3815</v>
      </c>
      <c r="E80" s="112">
        <v>0</v>
      </c>
      <c r="F80" s="113">
        <v>13450</v>
      </c>
      <c r="G80" s="113">
        <v>1435</v>
      </c>
      <c r="H80" s="112">
        <v>1128</v>
      </c>
      <c r="I80" s="112">
        <v>8095</v>
      </c>
      <c r="J80" s="114">
        <v>579</v>
      </c>
      <c r="K80" s="115">
        <f>SUM(Table2[[#This Row],[Residential]:[Energy Supply]])</f>
        <v>37040</v>
      </c>
      <c r="L80" s="112">
        <f>IF(VLOOKUP('FIND YOUR GHG INVENTORY DATA'!B80,'2010 Census Population'!B:E,4,FALSE)="1",SUMIFS('2010 Census Population'!F:F,'2010 Census Population'!B:B,'FIND YOUR GHG INVENTORY DATA'!B80),VLOOKUP('FIND YOUR GHG INVENTORY DATA'!B80,'2010 Census Population'!B:F,5,FALSE))</f>
        <v>3040</v>
      </c>
      <c r="M80" s="99">
        <f t="shared" si="2"/>
        <v>12.184210526315789</v>
      </c>
    </row>
    <row r="81" spans="1:13" s="98" customFormat="1" x14ac:dyDescent="0.25">
      <c r="A81" s="97"/>
      <c r="B81" s="182" t="s">
        <v>142</v>
      </c>
      <c r="C81" s="112">
        <v>2869</v>
      </c>
      <c r="D81" s="112">
        <v>1092</v>
      </c>
      <c r="E81" s="112">
        <v>0</v>
      </c>
      <c r="F81" s="113">
        <v>4138</v>
      </c>
      <c r="G81" s="113">
        <v>574</v>
      </c>
      <c r="H81" s="112">
        <v>452</v>
      </c>
      <c r="I81" s="112">
        <v>8753</v>
      </c>
      <c r="J81" s="114">
        <v>175</v>
      </c>
      <c r="K81" s="115">
        <f>SUM(Table2[[#This Row],[Residential]:[Energy Supply]])</f>
        <v>18053</v>
      </c>
      <c r="L81" s="112">
        <f>IF(VLOOKUP('FIND YOUR GHG INVENTORY DATA'!B81,'2010 Census Population'!B:E,4,FALSE)="1",SUMIFS('2010 Census Population'!F:F,'2010 Census Population'!B:B,'FIND YOUR GHG INVENTORY DATA'!B81),VLOOKUP('FIND YOUR GHG INVENTORY DATA'!B81,'2010 Census Population'!B:F,5,FALSE))</f>
        <v>1217</v>
      </c>
      <c r="M81" s="99">
        <f t="shared" si="2"/>
        <v>14.834018077239113</v>
      </c>
    </row>
    <row r="82" spans="1:13" s="98" customFormat="1" x14ac:dyDescent="0.25">
      <c r="A82" s="97"/>
      <c r="B82" s="182" t="s">
        <v>143</v>
      </c>
      <c r="C82" s="112">
        <v>5733</v>
      </c>
      <c r="D82" s="112">
        <v>691</v>
      </c>
      <c r="E82" s="112">
        <v>2</v>
      </c>
      <c r="F82" s="113">
        <v>7559</v>
      </c>
      <c r="G82" s="113">
        <v>940</v>
      </c>
      <c r="H82" s="112">
        <v>739</v>
      </c>
      <c r="I82" s="112">
        <v>12542</v>
      </c>
      <c r="J82" s="114">
        <v>433</v>
      </c>
      <c r="K82" s="115">
        <f>SUM(Table2[[#This Row],[Residential]:[Energy Supply]])</f>
        <v>28639</v>
      </c>
      <c r="L82" s="112">
        <f>IF(VLOOKUP('FIND YOUR GHG INVENTORY DATA'!B82,'2010 Census Population'!B:E,4,FALSE)="1",SUMIFS('2010 Census Population'!F:F,'2010 Census Population'!B:B,'FIND YOUR GHG INVENTORY DATA'!B82),VLOOKUP('FIND YOUR GHG INVENTORY DATA'!B82,'2010 Census Population'!B:F,5,FALSE))</f>
        <v>1990</v>
      </c>
      <c r="M82" s="99">
        <f t="shared" si="2"/>
        <v>14.391457286432161</v>
      </c>
    </row>
    <row r="83" spans="1:13" s="98" customFormat="1" x14ac:dyDescent="0.25">
      <c r="A83" s="97"/>
      <c r="B83" s="182" t="s">
        <v>144</v>
      </c>
      <c r="C83" s="112">
        <v>3543</v>
      </c>
      <c r="D83" s="112">
        <v>2363</v>
      </c>
      <c r="E83" s="112">
        <v>246</v>
      </c>
      <c r="F83" s="113">
        <v>4472</v>
      </c>
      <c r="G83" s="113">
        <v>565</v>
      </c>
      <c r="H83" s="112">
        <v>444</v>
      </c>
      <c r="I83" s="112">
        <v>1697</v>
      </c>
      <c r="J83" s="114">
        <v>581</v>
      </c>
      <c r="K83" s="115">
        <f>SUM(Table2[[#This Row],[Residential]:[Energy Supply]])</f>
        <v>13911</v>
      </c>
      <c r="L83" s="112">
        <f>IF(VLOOKUP('FIND YOUR GHG INVENTORY DATA'!B83,'2010 Census Population'!B:E,4,FALSE)="1",SUMIFS('2010 Census Population'!F:F,'2010 Census Population'!B:B,'FIND YOUR GHG INVENTORY DATA'!B83),VLOOKUP('FIND YOUR GHG INVENTORY DATA'!B83,'2010 Census Population'!B:F,5,FALSE))</f>
        <v>1197</v>
      </c>
      <c r="M83" s="99">
        <f t="shared" si="2"/>
        <v>11.62155388471178</v>
      </c>
    </row>
    <row r="84" spans="1:13" s="98" customFormat="1" x14ac:dyDescent="0.25">
      <c r="A84" s="97"/>
      <c r="B84" s="182" t="s">
        <v>145</v>
      </c>
      <c r="C84" s="112">
        <v>3958</v>
      </c>
      <c r="D84" s="112">
        <v>2296</v>
      </c>
      <c r="E84" s="112">
        <v>0</v>
      </c>
      <c r="F84" s="113">
        <v>4786</v>
      </c>
      <c r="G84" s="113">
        <v>646</v>
      </c>
      <c r="H84" s="112">
        <v>508</v>
      </c>
      <c r="I84" s="112">
        <v>16182</v>
      </c>
      <c r="J84" s="114">
        <v>309</v>
      </c>
      <c r="K84" s="115">
        <f>SUM(Table2[[#This Row],[Residential]:[Energy Supply]])</f>
        <v>28685</v>
      </c>
      <c r="L84" s="112">
        <f>IF(VLOOKUP('FIND YOUR GHG INVENTORY DATA'!B84,'2010 Census Population'!B:E,4,FALSE)="1",SUMIFS('2010 Census Population'!F:F,'2010 Census Population'!B:B,'FIND YOUR GHG INVENTORY DATA'!B84),VLOOKUP('FIND YOUR GHG INVENTORY DATA'!B84,'2010 Census Population'!B:F,5,FALSE))</f>
        <v>1368</v>
      </c>
      <c r="M84" s="99">
        <f t="shared" si="2"/>
        <v>20.968567251461987</v>
      </c>
    </row>
    <row r="85" spans="1:13" s="98" customFormat="1" x14ac:dyDescent="0.25">
      <c r="A85" s="97"/>
      <c r="B85" s="182" t="s">
        <v>146</v>
      </c>
      <c r="C85" s="112">
        <v>5374</v>
      </c>
      <c r="D85" s="112">
        <v>2293</v>
      </c>
      <c r="E85" s="112">
        <v>0</v>
      </c>
      <c r="F85" s="113">
        <v>9643</v>
      </c>
      <c r="G85" s="113">
        <v>783</v>
      </c>
      <c r="H85" s="112">
        <v>616</v>
      </c>
      <c r="I85" s="112">
        <v>9741</v>
      </c>
      <c r="J85" s="114">
        <v>345</v>
      </c>
      <c r="K85" s="115">
        <f>SUM(Table2[[#This Row],[Residential]:[Energy Supply]])</f>
        <v>28795</v>
      </c>
      <c r="L85" s="112">
        <f>IF(VLOOKUP('FIND YOUR GHG INVENTORY DATA'!B85,'2010 Census Population'!B:E,4,FALSE)="1",SUMIFS('2010 Census Population'!F:F,'2010 Census Population'!B:B,'FIND YOUR GHG INVENTORY DATA'!B85),VLOOKUP('FIND YOUR GHG INVENTORY DATA'!B85,'2010 Census Population'!B:F,5,FALSE))</f>
        <v>1660</v>
      </c>
      <c r="M85" s="99">
        <f t="shared" si="2"/>
        <v>17.346385542168676</v>
      </c>
    </row>
    <row r="86" spans="1:13" s="98" customFormat="1" x14ac:dyDescent="0.25">
      <c r="A86" s="97"/>
      <c r="B86" s="182" t="s">
        <v>147</v>
      </c>
      <c r="C86" s="112">
        <v>4862</v>
      </c>
      <c r="D86" s="112">
        <v>3506</v>
      </c>
      <c r="E86" s="112">
        <v>79</v>
      </c>
      <c r="F86" s="113">
        <v>7435</v>
      </c>
      <c r="G86" s="113">
        <v>857</v>
      </c>
      <c r="H86" s="112">
        <v>674</v>
      </c>
      <c r="I86" s="112">
        <v>287</v>
      </c>
      <c r="J86" s="114">
        <v>834</v>
      </c>
      <c r="K86" s="115">
        <f>SUM(Table2[[#This Row],[Residential]:[Energy Supply]])</f>
        <v>18534</v>
      </c>
      <c r="L86" s="112">
        <f>IF(VLOOKUP('FIND YOUR GHG INVENTORY DATA'!B86,'2010 Census Population'!B:E,4,FALSE)="1",SUMIFS('2010 Census Population'!F:F,'2010 Census Population'!B:B,'FIND YOUR GHG INVENTORY DATA'!B86),VLOOKUP('FIND YOUR GHG INVENTORY DATA'!B86,'2010 Census Population'!B:F,5,FALSE))</f>
        <v>1815</v>
      </c>
      <c r="M86" s="99">
        <f t="shared" si="2"/>
        <v>10.211570247933885</v>
      </c>
    </row>
    <row r="87" spans="1:13" s="175" customFormat="1" x14ac:dyDescent="0.25">
      <c r="A87" s="181" t="s">
        <v>22</v>
      </c>
      <c r="B87" s="180" t="s">
        <v>111</v>
      </c>
      <c r="C87" s="179">
        <f>'Cortland Roll Up'!$D$15</f>
        <v>110336.11273133183</v>
      </c>
      <c r="D87" s="179">
        <f>'Cortland Roll Up'!$D$22</f>
        <v>97014.115541833657</v>
      </c>
      <c r="E87" s="179">
        <f>'Cortland Roll Up'!$D$30</f>
        <v>63846.67184866625</v>
      </c>
      <c r="F87" s="179">
        <f>'Cortland Roll Up'!$D$55</f>
        <v>311369.3234994979</v>
      </c>
      <c r="G87" s="178">
        <f>'Cortland Roll Up'!$D$69</f>
        <v>33886.974336019754</v>
      </c>
      <c r="H87" s="179">
        <f>'Cortland Roll Up'!$D$43</f>
        <v>18312.509507424849</v>
      </c>
      <c r="I87" s="179">
        <f>'Cortland Roll Up'!$D$74</f>
        <v>88482.538836444757</v>
      </c>
      <c r="J87" s="177">
        <f>'Cortland Roll Up'!$D$39</f>
        <v>23285.791801346659</v>
      </c>
      <c r="K87" s="117">
        <f>SUM(Table2[[#This Row],[Residential]:[Energy Supply]])</f>
        <v>746534.03810256568</v>
      </c>
      <c r="L87" s="179">
        <f>IF(VLOOKUP('FIND YOUR GHG INVENTORY DATA'!B87,'2010 Census Population'!B:E,4,FALSE)="1",SUMIFS('2010 Census Population'!F:F,'2010 Census Population'!B:B,'FIND YOUR GHG INVENTORY DATA'!B87),VLOOKUP('FIND YOUR GHG INVENTORY DATA'!B87,'2010 Census Population'!B:F,5,FALSE))</f>
        <v>24896</v>
      </c>
      <c r="M87" s="176">
        <f t="shared" ref="M87" si="3">K87/L87</f>
        <v>29.986103715559356</v>
      </c>
    </row>
    <row r="88" spans="1:13" s="188" customFormat="1" x14ac:dyDescent="0.25">
      <c r="A88" s="68"/>
      <c r="B88" s="190" t="s">
        <v>148</v>
      </c>
      <c r="C88" s="172">
        <v>2673</v>
      </c>
      <c r="D88" s="172">
        <v>1844</v>
      </c>
      <c r="E88" s="172">
        <v>0</v>
      </c>
      <c r="F88" s="172">
        <v>5430</v>
      </c>
      <c r="G88" s="171">
        <v>726</v>
      </c>
      <c r="H88" s="172">
        <v>392</v>
      </c>
      <c r="I88" s="172">
        <v>5339</v>
      </c>
      <c r="J88" s="170">
        <v>232</v>
      </c>
      <c r="K88" s="183">
        <f>SUM(Table2[[#This Row],[Residential]:[Energy Supply]])</f>
        <v>16636</v>
      </c>
      <c r="L88" s="112">
        <f>IF(VLOOKUP('FIND YOUR GHG INVENTORY DATA'!B88,'2010 Census Population'!B:E,4,FALSE)="1",SUMIFS('2010 Census Population'!F:F,'2010 Census Population'!B:B,'FIND YOUR GHG INVENTORY DATA'!B88),VLOOKUP('FIND YOUR GHG INVENTORY DATA'!B88,'2010 Census Population'!B:F,5,FALSE))</f>
        <v>1056</v>
      </c>
      <c r="M88" s="189">
        <f t="shared" ref="M88:M96" si="4">K88/L88</f>
        <v>15.753787878787879</v>
      </c>
    </row>
    <row r="89" spans="1:13" s="188" customFormat="1" x14ac:dyDescent="0.25">
      <c r="A89" s="68"/>
      <c r="B89" s="190" t="s">
        <v>149</v>
      </c>
      <c r="C89" s="172">
        <v>36732</v>
      </c>
      <c r="D89" s="172">
        <v>49049</v>
      </c>
      <c r="E89" s="172">
        <v>13036</v>
      </c>
      <c r="F89" s="172">
        <v>102193</v>
      </c>
      <c r="G89" s="171">
        <v>13190</v>
      </c>
      <c r="H89" s="172">
        <v>7128</v>
      </c>
      <c r="I89" s="172">
        <v>166</v>
      </c>
      <c r="J89" s="170">
        <v>10915</v>
      </c>
      <c r="K89" s="183">
        <f>SUM(Table2[[#This Row],[Residential]:[Energy Supply]])</f>
        <v>232409</v>
      </c>
      <c r="L89" s="112">
        <f>IF(VLOOKUP('FIND YOUR GHG INVENTORY DATA'!B89,'2010 Census Population'!B:E,4,FALSE)="1",SUMIFS('2010 Census Population'!F:F,'2010 Census Population'!B:B,'FIND YOUR GHG INVENTORY DATA'!B89),VLOOKUP('FIND YOUR GHG INVENTORY DATA'!B89,'2010 Census Population'!B:F,5,FALSE))</f>
        <v>19204</v>
      </c>
      <c r="M89" s="189">
        <f t="shared" si="4"/>
        <v>12.102114142886899</v>
      </c>
    </row>
    <row r="90" spans="1:13" s="188" customFormat="1" x14ac:dyDescent="0.25">
      <c r="A90" s="68"/>
      <c r="B90" s="190" t="s">
        <v>150</v>
      </c>
      <c r="C90" s="172">
        <v>21037</v>
      </c>
      <c r="D90" s="172">
        <v>20510</v>
      </c>
      <c r="E90" s="172">
        <v>36423</v>
      </c>
      <c r="F90" s="172">
        <v>58989</v>
      </c>
      <c r="G90" s="171">
        <v>5845</v>
      </c>
      <c r="H90" s="172">
        <v>3158</v>
      </c>
      <c r="I90" s="172">
        <v>11775</v>
      </c>
      <c r="J90" s="170">
        <v>7545</v>
      </c>
      <c r="K90" s="183">
        <f>SUM(Table2[[#This Row],[Residential]:[Energy Supply]])</f>
        <v>165282</v>
      </c>
      <c r="L90" s="112">
        <f>IF(VLOOKUP('FIND YOUR GHG INVENTORY DATA'!B90,'2010 Census Population'!B:E,4,FALSE)="1",SUMIFS('2010 Census Population'!F:F,'2010 Census Population'!B:B,'FIND YOUR GHG INVENTORY DATA'!B90),VLOOKUP('FIND YOUR GHG INVENTORY DATA'!B90,'2010 Census Population'!B:F,5,FALSE))</f>
        <v>8509</v>
      </c>
      <c r="M90" s="189">
        <f t="shared" si="4"/>
        <v>19.424374192031966</v>
      </c>
    </row>
    <row r="91" spans="1:13" s="188" customFormat="1" x14ac:dyDescent="0.25">
      <c r="A91" s="68"/>
      <c r="B91" s="190" t="s">
        <v>151</v>
      </c>
      <c r="C91" s="172">
        <v>1666</v>
      </c>
      <c r="D91" s="172">
        <v>1004</v>
      </c>
      <c r="E91" s="172">
        <v>0</v>
      </c>
      <c r="F91" s="172">
        <v>5713</v>
      </c>
      <c r="G91" s="171">
        <v>673</v>
      </c>
      <c r="H91" s="172">
        <v>364</v>
      </c>
      <c r="I91" s="172">
        <v>5717</v>
      </c>
      <c r="J91" s="170">
        <v>135</v>
      </c>
      <c r="K91" s="183">
        <f>SUM(Table2[[#This Row],[Residential]:[Energy Supply]])</f>
        <v>15272</v>
      </c>
      <c r="L91" s="112">
        <f>IF(VLOOKUP('FIND YOUR GHG INVENTORY DATA'!B91,'2010 Census Population'!B:E,4,FALSE)="1",SUMIFS('2010 Census Population'!F:F,'2010 Census Population'!B:B,'FIND YOUR GHG INVENTORY DATA'!B91),VLOOKUP('FIND YOUR GHG INVENTORY DATA'!B91,'2010 Census Population'!B:F,5,FALSE))</f>
        <v>980</v>
      </c>
      <c r="M91" s="189">
        <f t="shared" si="4"/>
        <v>15.583673469387755</v>
      </c>
    </row>
    <row r="92" spans="1:13" s="188" customFormat="1" x14ac:dyDescent="0.25">
      <c r="A92" s="68"/>
      <c r="B92" s="190" t="s">
        <v>152</v>
      </c>
      <c r="C92" s="172">
        <v>1804</v>
      </c>
      <c r="D92" s="172">
        <v>742</v>
      </c>
      <c r="E92" s="172">
        <v>0</v>
      </c>
      <c r="F92" s="172">
        <v>3795</v>
      </c>
      <c r="G92" s="171">
        <v>520</v>
      </c>
      <c r="H92" s="172">
        <v>281</v>
      </c>
      <c r="I92" s="172">
        <v>6423</v>
      </c>
      <c r="J92" s="170">
        <v>126</v>
      </c>
      <c r="K92" s="183">
        <f>SUM(Table2[[#This Row],[Residential]:[Energy Supply]])</f>
        <v>13691</v>
      </c>
      <c r="L92" s="112">
        <f>IF(VLOOKUP('FIND YOUR GHG INVENTORY DATA'!B92,'2010 Census Population'!B:E,4,FALSE)="1",SUMIFS('2010 Census Population'!F:F,'2010 Census Population'!B:B,'FIND YOUR GHG INVENTORY DATA'!B92),VLOOKUP('FIND YOUR GHG INVENTORY DATA'!B92,'2010 Census Population'!B:F,5,FALSE))</f>
        <v>757</v>
      </c>
      <c r="M92" s="189">
        <f t="shared" si="4"/>
        <v>18.085865257595774</v>
      </c>
    </row>
    <row r="93" spans="1:13" s="188" customFormat="1" x14ac:dyDescent="0.25">
      <c r="A93" s="68"/>
      <c r="B93" s="190" t="s">
        <v>153</v>
      </c>
      <c r="C93" s="172">
        <v>2413</v>
      </c>
      <c r="D93" s="172">
        <v>1769</v>
      </c>
      <c r="E93" s="172">
        <v>0</v>
      </c>
      <c r="F93" s="172">
        <v>5910</v>
      </c>
      <c r="G93" s="171">
        <v>648</v>
      </c>
      <c r="H93" s="172">
        <v>350</v>
      </c>
      <c r="I93" s="172">
        <v>2596</v>
      </c>
      <c r="J93" s="170">
        <v>209</v>
      </c>
      <c r="K93" s="183">
        <f>SUM(Table2[[#This Row],[Residential]:[Energy Supply]])</f>
        <v>13895</v>
      </c>
      <c r="L93" s="112">
        <f>IF(VLOOKUP('FIND YOUR GHG INVENTORY DATA'!B93,'2010 Census Population'!B:E,4,FALSE)="1",SUMIFS('2010 Census Population'!F:F,'2010 Census Population'!B:B,'FIND YOUR GHG INVENTORY DATA'!B93),VLOOKUP('FIND YOUR GHG INVENTORY DATA'!B93,'2010 Census Population'!B:F,5,FALSE))</f>
        <v>943</v>
      </c>
      <c r="M93" s="189">
        <f t="shared" si="4"/>
        <v>14.734888653234359</v>
      </c>
    </row>
    <row r="94" spans="1:13" s="188" customFormat="1" x14ac:dyDescent="0.25">
      <c r="A94" s="68"/>
      <c r="B94" s="190" t="s">
        <v>154</v>
      </c>
      <c r="C94" s="172">
        <v>17275</v>
      </c>
      <c r="D94" s="172">
        <v>6936</v>
      </c>
      <c r="E94" s="172">
        <v>793</v>
      </c>
      <c r="F94" s="172">
        <v>41292</v>
      </c>
      <c r="G94" s="171">
        <v>4399</v>
      </c>
      <c r="H94" s="172">
        <v>2377</v>
      </c>
      <c r="I94" s="172">
        <v>10732</v>
      </c>
      <c r="J94" s="170">
        <v>2081</v>
      </c>
      <c r="K94" s="183">
        <f>SUM(Table2[[#This Row],[Residential]:[Energy Supply]])</f>
        <v>85885</v>
      </c>
      <c r="L94" s="112">
        <f>IF(VLOOKUP('FIND YOUR GHG INVENTORY DATA'!B94,'2010 Census Population'!B:E,4,FALSE)="1",SUMIFS('2010 Census Population'!F:F,'2010 Census Population'!B:B,'FIND YOUR GHG INVENTORY DATA'!B94),VLOOKUP('FIND YOUR GHG INVENTORY DATA'!B94,'2010 Census Population'!B:F,5,FALSE))</f>
        <v>6405</v>
      </c>
      <c r="M94" s="189">
        <f t="shared" si="4"/>
        <v>13.409055425448868</v>
      </c>
    </row>
    <row r="95" spans="1:13" s="188" customFormat="1" x14ac:dyDescent="0.25">
      <c r="A95" s="68"/>
      <c r="B95" s="190" t="s">
        <v>155</v>
      </c>
      <c r="C95" s="172">
        <v>11044</v>
      </c>
      <c r="D95" s="172">
        <v>4987</v>
      </c>
      <c r="E95" s="172">
        <v>625</v>
      </c>
      <c r="F95" s="172">
        <v>22275</v>
      </c>
      <c r="G95" s="171">
        <v>2260</v>
      </c>
      <c r="H95" s="172">
        <v>1222</v>
      </c>
      <c r="I95" s="172">
        <v>0</v>
      </c>
      <c r="J95" s="170">
        <v>1774</v>
      </c>
      <c r="K95" s="183">
        <f>SUM(Table2[[#This Row],[Residential]:[Energy Supply]])</f>
        <v>44187</v>
      </c>
      <c r="L95" s="112">
        <f>IF(VLOOKUP('FIND YOUR GHG INVENTORY DATA'!B95,'2010 Census Population'!B:E,4,FALSE)="1",SUMIFS('2010 Census Population'!F:F,'2010 Census Population'!B:B,'FIND YOUR GHG INVENTORY DATA'!B95),VLOOKUP('FIND YOUR GHG INVENTORY DATA'!B95,'2010 Census Population'!B:F,5,FALSE))</f>
        <v>3291</v>
      </c>
      <c r="M95" s="189">
        <f t="shared" si="4"/>
        <v>13.42661804922516</v>
      </c>
    </row>
    <row r="96" spans="1:13" s="188" customFormat="1" x14ac:dyDescent="0.25">
      <c r="A96" s="68"/>
      <c r="B96" s="190" t="s">
        <v>156</v>
      </c>
      <c r="C96" s="172">
        <v>1553</v>
      </c>
      <c r="D96" s="172">
        <v>834</v>
      </c>
      <c r="E96" s="172">
        <v>0</v>
      </c>
      <c r="F96" s="172">
        <v>3448</v>
      </c>
      <c r="G96" s="171">
        <v>527</v>
      </c>
      <c r="H96" s="172">
        <v>285</v>
      </c>
      <c r="I96" s="172">
        <v>5296</v>
      </c>
      <c r="J96" s="170">
        <v>127</v>
      </c>
      <c r="K96" s="183">
        <f>SUM(Table2[[#This Row],[Residential]:[Energy Supply]])</f>
        <v>12070</v>
      </c>
      <c r="L96" s="112">
        <f>IF(VLOOKUP('FIND YOUR GHG INVENTORY DATA'!B96,'2010 Census Population'!B:E,4,FALSE)="1",SUMIFS('2010 Census Population'!F:F,'2010 Census Population'!B:B,'FIND YOUR GHG INVENTORY DATA'!B96),VLOOKUP('FIND YOUR GHG INVENTORY DATA'!B96,'2010 Census Population'!B:F,5,FALSE))</f>
        <v>767</v>
      </c>
      <c r="M96" s="189">
        <f t="shared" si="4"/>
        <v>15.736636245110821</v>
      </c>
    </row>
    <row r="97" spans="1:13" s="188" customFormat="1" x14ac:dyDescent="0.25">
      <c r="A97" s="68"/>
      <c r="B97" s="190" t="s">
        <v>157</v>
      </c>
      <c r="C97" s="172">
        <v>3547</v>
      </c>
      <c r="D97" s="172">
        <v>2616</v>
      </c>
      <c r="E97" s="172">
        <v>17</v>
      </c>
      <c r="F97" s="171">
        <v>14597</v>
      </c>
      <c r="G97" s="171">
        <v>1351</v>
      </c>
      <c r="H97" s="172">
        <v>730</v>
      </c>
      <c r="I97" s="172">
        <v>7831</v>
      </c>
      <c r="J97" s="170">
        <v>324</v>
      </c>
      <c r="K97" s="183">
        <f>SUM(Table2[[#This Row],[Residential]:[Energy Supply]])</f>
        <v>31013</v>
      </c>
      <c r="L97" s="112">
        <f>IF(VLOOKUP('FIND YOUR GHG INVENTORY DATA'!B97,'2010 Census Population'!B:E,4,FALSE)="1",SUMIFS('2010 Census Population'!F:F,'2010 Census Population'!B:B,'FIND YOUR GHG INVENTORY DATA'!B97),VLOOKUP('FIND YOUR GHG INVENTORY DATA'!B97,'2010 Census Population'!B:F,5,FALSE))</f>
        <v>1967</v>
      </c>
      <c r="M97" s="99">
        <f t="shared" ref="M97:M101" si="5">K97/L97</f>
        <v>15.766649720386376</v>
      </c>
    </row>
    <row r="98" spans="1:13" s="188" customFormat="1" x14ac:dyDescent="0.25">
      <c r="A98" s="68"/>
      <c r="B98" s="190" t="s">
        <v>158</v>
      </c>
      <c r="C98" s="172">
        <v>1169</v>
      </c>
      <c r="D98" s="172">
        <v>5543</v>
      </c>
      <c r="E98" s="172">
        <v>0</v>
      </c>
      <c r="F98" s="171">
        <v>7270</v>
      </c>
      <c r="G98" s="171">
        <v>631</v>
      </c>
      <c r="H98" s="172">
        <v>341</v>
      </c>
      <c r="I98" s="172">
        <v>0</v>
      </c>
      <c r="J98" s="170">
        <v>450</v>
      </c>
      <c r="K98" s="183">
        <f>SUM(Table2[[#This Row],[Residential]:[Energy Supply]])</f>
        <v>15404</v>
      </c>
      <c r="L98" s="112">
        <f>IF(VLOOKUP('FIND YOUR GHG INVENTORY DATA'!B98,'2010 Census Population'!B:E,4,FALSE)="1",SUMIFS('2010 Census Population'!F:F,'2010 Census Population'!B:B,'FIND YOUR GHG INVENTORY DATA'!B98),VLOOKUP('FIND YOUR GHG INVENTORY DATA'!B98,'2010 Census Population'!B:F,5,FALSE))</f>
        <v>919</v>
      </c>
      <c r="M98" s="99">
        <f t="shared" si="5"/>
        <v>16.761697497279652</v>
      </c>
    </row>
    <row r="99" spans="1:13" s="188" customFormat="1" x14ac:dyDescent="0.25">
      <c r="A99" s="68"/>
      <c r="B99" s="190" t="s">
        <v>159</v>
      </c>
      <c r="C99" s="172">
        <v>2634</v>
      </c>
      <c r="D99" s="172">
        <v>1539</v>
      </c>
      <c r="E99" s="172">
        <v>410</v>
      </c>
      <c r="F99" s="171">
        <v>7215</v>
      </c>
      <c r="G99" s="171">
        <v>723</v>
      </c>
      <c r="H99" s="172">
        <v>391</v>
      </c>
      <c r="I99" s="172">
        <v>139</v>
      </c>
      <c r="J99" s="170">
        <v>472</v>
      </c>
      <c r="K99" s="183">
        <f>SUM(Table2[[#This Row],[Residential]:[Energy Supply]])</f>
        <v>13523</v>
      </c>
      <c r="L99" s="112">
        <f>IF(VLOOKUP('FIND YOUR GHG INVENTORY DATA'!B99,'2010 Census Population'!B:E,4,FALSE)="1",SUMIFS('2010 Census Population'!F:F,'2010 Census Population'!B:B,'FIND YOUR GHG INVENTORY DATA'!B99),VLOOKUP('FIND YOUR GHG INVENTORY DATA'!B99,'2010 Census Population'!B:F,5,FALSE))</f>
        <v>1053</v>
      </c>
      <c r="M99" s="99">
        <f t="shared" si="5"/>
        <v>12.842355175688509</v>
      </c>
    </row>
    <row r="100" spans="1:13" s="188" customFormat="1" x14ac:dyDescent="0.25">
      <c r="A100" s="68"/>
      <c r="B100" s="190" t="s">
        <v>160</v>
      </c>
      <c r="C100" s="172">
        <v>3580</v>
      </c>
      <c r="D100" s="172">
        <v>2715</v>
      </c>
      <c r="E100" s="172">
        <v>0</v>
      </c>
      <c r="F100" s="171">
        <v>10227</v>
      </c>
      <c r="G100" s="171">
        <v>957</v>
      </c>
      <c r="H100" s="172">
        <v>517</v>
      </c>
      <c r="I100" s="172">
        <v>3965</v>
      </c>
      <c r="J100" s="170">
        <v>292</v>
      </c>
      <c r="K100" s="183">
        <f>SUM(Table2[[#This Row],[Residential]:[Energy Supply]])</f>
        <v>22253</v>
      </c>
      <c r="L100" s="112">
        <f>IF(VLOOKUP('FIND YOUR GHG INVENTORY DATA'!B100,'2010 Census Population'!B:E,4,FALSE)="1",SUMIFS('2010 Census Population'!F:F,'2010 Census Population'!B:B,'FIND YOUR GHG INVENTORY DATA'!B100),VLOOKUP('FIND YOUR GHG INVENTORY DATA'!B100,'2010 Census Population'!B:F,5,FALSE))</f>
        <v>1393</v>
      </c>
      <c r="M100" s="99">
        <f t="shared" si="5"/>
        <v>15.974874371859297</v>
      </c>
    </row>
    <row r="101" spans="1:13" s="188" customFormat="1" x14ac:dyDescent="0.25">
      <c r="A101" s="68"/>
      <c r="B101" s="190" t="s">
        <v>161</v>
      </c>
      <c r="C101" s="172">
        <v>2955</v>
      </c>
      <c r="D101" s="172">
        <v>1568</v>
      </c>
      <c r="E101" s="172">
        <v>0</v>
      </c>
      <c r="F101" s="171">
        <v>8873</v>
      </c>
      <c r="G101" s="171">
        <v>807</v>
      </c>
      <c r="H101" s="172">
        <v>437</v>
      </c>
      <c r="I101" s="172">
        <v>2903</v>
      </c>
      <c r="J101" s="170">
        <v>208</v>
      </c>
      <c r="K101" s="183">
        <f>SUM(Table2[[#This Row],[Residential]:[Energy Supply]])</f>
        <v>17751</v>
      </c>
      <c r="L101" s="112">
        <f>IF(VLOOKUP('FIND YOUR GHG INVENTORY DATA'!B101,'2010 Census Population'!B:E,4,FALSE)="1",SUMIFS('2010 Census Population'!F:F,'2010 Census Population'!B:B,'FIND YOUR GHG INVENTORY DATA'!B101),VLOOKUP('FIND YOUR GHG INVENTORY DATA'!B101,'2010 Census Population'!B:F,5,FALSE))</f>
        <v>1176</v>
      </c>
      <c r="M101" s="99">
        <f t="shared" si="5"/>
        <v>15.094387755102041</v>
      </c>
    </row>
    <row r="102" spans="1:13" s="188" customFormat="1" x14ac:dyDescent="0.25">
      <c r="A102" s="68"/>
      <c r="B102" s="190" t="s">
        <v>162</v>
      </c>
      <c r="C102" s="172">
        <v>2680</v>
      </c>
      <c r="D102" s="172">
        <v>1322</v>
      </c>
      <c r="E102" s="172">
        <v>0</v>
      </c>
      <c r="F102" s="171">
        <v>7633</v>
      </c>
      <c r="G102" s="171">
        <v>741</v>
      </c>
      <c r="H102" s="172">
        <v>401</v>
      </c>
      <c r="I102" s="172">
        <v>3708</v>
      </c>
      <c r="J102" s="170">
        <v>181</v>
      </c>
      <c r="K102" s="183">
        <f>SUM(Table2[[#This Row],[Residential]:[Energy Supply]])</f>
        <v>16666</v>
      </c>
      <c r="L102" s="112">
        <f>IF(VLOOKUP('FIND YOUR GHG INVENTORY DATA'!B102,'2010 Census Population'!B:E,4,FALSE)="1",SUMIFS('2010 Census Population'!F:F,'2010 Census Population'!B:B,'FIND YOUR GHG INVENTORY DATA'!B102),VLOOKUP('FIND YOUR GHG INVENTORY DATA'!B102,'2010 Census Population'!B:F,5,FALSE))</f>
        <v>1079</v>
      </c>
      <c r="M102" s="99">
        <f t="shared" ref="M102:M106" si="6">K102/L102</f>
        <v>15.445783132530121</v>
      </c>
    </row>
    <row r="103" spans="1:13" s="188" customFormat="1" x14ac:dyDescent="0.25">
      <c r="A103" s="68"/>
      <c r="B103" s="190" t="s">
        <v>163</v>
      </c>
      <c r="C103" s="172">
        <v>1300</v>
      </c>
      <c r="D103" s="172">
        <v>578</v>
      </c>
      <c r="E103" s="172">
        <v>0</v>
      </c>
      <c r="F103" s="171">
        <v>3028</v>
      </c>
      <c r="G103" s="171">
        <v>359</v>
      </c>
      <c r="H103" s="172">
        <v>194</v>
      </c>
      <c r="I103" s="172">
        <v>4590</v>
      </c>
      <c r="J103" s="170">
        <v>98</v>
      </c>
      <c r="K103" s="183">
        <f>SUM(Table2[[#This Row],[Residential]:[Energy Supply]])</f>
        <v>10147</v>
      </c>
      <c r="L103" s="112">
        <f>IF(VLOOKUP('FIND YOUR GHG INVENTORY DATA'!B103,'2010 Census Population'!B:E,4,FALSE)="1",SUMIFS('2010 Census Population'!F:F,'2010 Census Population'!B:B,'FIND YOUR GHG INVENTORY DATA'!B103),VLOOKUP('FIND YOUR GHG INVENTORY DATA'!B103,'2010 Census Population'!B:F,5,FALSE))</f>
        <v>523</v>
      </c>
      <c r="M103" s="99">
        <f t="shared" si="6"/>
        <v>19.401529636711281</v>
      </c>
    </row>
    <row r="104" spans="1:13" s="188" customFormat="1" x14ac:dyDescent="0.25">
      <c r="A104" s="68"/>
      <c r="B104" s="190" t="s">
        <v>164</v>
      </c>
      <c r="C104" s="172">
        <v>2775</v>
      </c>
      <c r="D104" s="172">
        <v>1725</v>
      </c>
      <c r="E104" s="172">
        <v>0</v>
      </c>
      <c r="F104" s="171">
        <v>7391</v>
      </c>
      <c r="G104" s="171">
        <v>778</v>
      </c>
      <c r="H104" s="172">
        <v>421</v>
      </c>
      <c r="I104" s="172">
        <v>4759</v>
      </c>
      <c r="J104" s="170">
        <v>215</v>
      </c>
      <c r="K104" s="183">
        <f>SUM(Table2[[#This Row],[Residential]:[Energy Supply]])</f>
        <v>18064</v>
      </c>
      <c r="L104" s="112">
        <f>IF(VLOOKUP('FIND YOUR GHG INVENTORY DATA'!B104,'2010 Census Population'!B:E,4,FALSE)="1",SUMIFS('2010 Census Population'!F:F,'2010 Census Population'!B:B,'FIND YOUR GHG INVENTORY DATA'!B104),VLOOKUP('FIND YOUR GHG INVENTORY DATA'!B104,'2010 Census Population'!B:F,5,FALSE))</f>
        <v>1133</v>
      </c>
      <c r="M104" s="99">
        <f t="shared" si="6"/>
        <v>15.943512797881731</v>
      </c>
    </row>
    <row r="105" spans="1:13" s="188" customFormat="1" x14ac:dyDescent="0.25">
      <c r="A105" s="68"/>
      <c r="B105" s="190" t="s">
        <v>165</v>
      </c>
      <c r="C105" s="172">
        <v>6081</v>
      </c>
      <c r="D105" s="172">
        <v>2859</v>
      </c>
      <c r="E105" s="172">
        <v>0</v>
      </c>
      <c r="F105" s="171">
        <v>13808</v>
      </c>
      <c r="G105" s="171">
        <v>1650</v>
      </c>
      <c r="H105" s="172">
        <v>891</v>
      </c>
      <c r="I105" s="172">
        <v>8472</v>
      </c>
      <c r="J105" s="170">
        <v>445</v>
      </c>
      <c r="K105" s="183">
        <f>SUM(Table2[[#This Row],[Residential]:[Energy Supply]])</f>
        <v>34206</v>
      </c>
      <c r="L105" s="112">
        <f>IF(VLOOKUP('FIND YOUR GHG INVENTORY DATA'!B105,'2010 Census Population'!B:E,4,FALSE)="1",SUMIFS('2010 Census Population'!F:F,'2010 Census Population'!B:B,'FIND YOUR GHG INVENTORY DATA'!B105),VLOOKUP('FIND YOUR GHG INVENTORY DATA'!B105,'2010 Census Population'!B:F,5,FALSE))</f>
        <v>2401</v>
      </c>
      <c r="M105" s="99">
        <f t="shared" si="6"/>
        <v>14.246563931695126</v>
      </c>
    </row>
    <row r="106" spans="1:13" s="188" customFormat="1" x14ac:dyDescent="0.25">
      <c r="A106" s="68"/>
      <c r="B106" s="190" t="s">
        <v>166</v>
      </c>
      <c r="C106" s="172">
        <v>2265</v>
      </c>
      <c r="D106" s="172">
        <v>944</v>
      </c>
      <c r="E106" s="172">
        <v>0</v>
      </c>
      <c r="F106" s="171">
        <v>5003</v>
      </c>
      <c r="G106" s="171">
        <v>716</v>
      </c>
      <c r="H106" s="172">
        <v>387</v>
      </c>
      <c r="I106" s="172">
        <v>4210</v>
      </c>
      <c r="J106" s="170">
        <v>152</v>
      </c>
      <c r="K106" s="183">
        <f>SUM(Table2[[#This Row],[Residential]:[Energy Supply]])</f>
        <v>13677</v>
      </c>
      <c r="L106" s="112">
        <f>IF(VLOOKUP('FIND YOUR GHG INVENTORY DATA'!B106,'2010 Census Population'!B:E,4,FALSE)="1",SUMIFS('2010 Census Population'!F:F,'2010 Census Population'!B:B,'FIND YOUR GHG INVENTORY DATA'!B106),VLOOKUP('FIND YOUR GHG INVENTORY DATA'!B106,'2010 Census Population'!B:F,5,FALSE))</f>
        <v>1043</v>
      </c>
      <c r="M106" s="99">
        <f t="shared" si="6"/>
        <v>13.11313518696069</v>
      </c>
    </row>
    <row r="107" spans="1:13" s="175" customFormat="1" x14ac:dyDescent="0.25">
      <c r="A107" s="181" t="s">
        <v>22</v>
      </c>
      <c r="B107" s="180" t="s">
        <v>112</v>
      </c>
      <c r="C107" s="179">
        <f>'Madison Roll Up'!$D$15</f>
        <v>168828.21852559363</v>
      </c>
      <c r="D107" s="179">
        <f>'Madison Roll Up'!$D$22</f>
        <v>110964.73007374085</v>
      </c>
      <c r="E107" s="179">
        <f>'Madison Roll Up'!$D$30</f>
        <v>44445.789078552785</v>
      </c>
      <c r="F107" s="179">
        <f>'Madison Roll Up'!$D$55</f>
        <v>407748.80850359722</v>
      </c>
      <c r="G107" s="178">
        <f>'Madison Roll Up'!$D$69</f>
        <v>29179.490323397422</v>
      </c>
      <c r="H107" s="179">
        <f>'Madison Roll Up'!$D$43</f>
        <v>27260.161408389326</v>
      </c>
      <c r="I107" s="179">
        <f>'Madison Roll Up'!$D$74</f>
        <v>149147.877249568</v>
      </c>
      <c r="J107" s="177">
        <f>'Madison Roll Up'!$D$39</f>
        <v>21938.976653514033</v>
      </c>
      <c r="K107" s="117">
        <f>SUM(Table2[[#This Row],[Residential]:[Energy Supply]])</f>
        <v>959514.05181635334</v>
      </c>
      <c r="L107" s="179">
        <f>IF(VLOOKUP('FIND YOUR GHG INVENTORY DATA'!B107,'2010 Census Population'!B:E,4,FALSE)="1",SUMIFS('2010 Census Population'!F:F,'2010 Census Population'!B:B,'FIND YOUR GHG INVENTORY DATA'!B107),VLOOKUP('FIND YOUR GHG INVENTORY DATA'!B107,'2010 Census Population'!B:F,5,FALSE))</f>
        <v>73442</v>
      </c>
      <c r="M107" s="176">
        <f t="shared" ref="M107" si="7">K107/L107</f>
        <v>13.064922684790083</v>
      </c>
    </row>
    <row r="108" spans="1:13" s="188" customFormat="1" x14ac:dyDescent="0.25">
      <c r="A108" s="68"/>
      <c r="B108" s="190" t="s">
        <v>167</v>
      </c>
      <c r="C108" s="112">
        <v>6208</v>
      </c>
      <c r="D108" s="112">
        <v>2901</v>
      </c>
      <c r="E108" s="112">
        <v>4</v>
      </c>
      <c r="F108" s="113">
        <v>13823</v>
      </c>
      <c r="G108" s="113">
        <v>1012</v>
      </c>
      <c r="H108" s="112">
        <v>945</v>
      </c>
      <c r="I108" s="112">
        <v>10056</v>
      </c>
      <c r="J108" s="114">
        <v>376</v>
      </c>
      <c r="K108" s="183">
        <f>SUM(Table2[[#This Row],[Residential]:[Energy Supply]])</f>
        <v>35325</v>
      </c>
      <c r="L108" s="112">
        <f>IF(VLOOKUP('FIND YOUR GHG INVENTORY DATA'!B108,'2010 Census Population'!B:E,4,FALSE)="1",SUMIFS('2010 Census Population'!F:F,'2010 Census Population'!B:B,'FIND YOUR GHG INVENTORY DATA'!B108),VLOOKUP('FIND YOUR GHG INVENTORY DATA'!B108,'2010 Census Population'!B:F,5,FALSE))</f>
        <v>2545</v>
      </c>
      <c r="M108" s="99">
        <f t="shared" ref="M108:M115" si="8">K108/L108</f>
        <v>13.880157170923379</v>
      </c>
    </row>
    <row r="109" spans="1:13" s="188" customFormat="1" x14ac:dyDescent="0.25">
      <c r="A109" s="68"/>
      <c r="B109" s="190" t="s">
        <v>169</v>
      </c>
      <c r="C109" s="112">
        <v>8961</v>
      </c>
      <c r="D109" s="112">
        <v>12476</v>
      </c>
      <c r="E109" s="112">
        <v>3444</v>
      </c>
      <c r="F109" s="113">
        <v>28665</v>
      </c>
      <c r="G109" s="113">
        <v>1908</v>
      </c>
      <c r="H109" s="112">
        <v>1783</v>
      </c>
      <c r="I109" s="112">
        <v>293</v>
      </c>
      <c r="J109" s="114">
        <v>2399</v>
      </c>
      <c r="K109" s="183">
        <f>SUM(Table2[[#This Row],[Residential]:[Energy Supply]])</f>
        <v>59929</v>
      </c>
      <c r="L109" s="112">
        <f>IF(VLOOKUP('FIND YOUR GHG INVENTORY DATA'!B109,'2010 Census Population'!B:E,4,FALSE)="1",SUMIFS('2010 Census Population'!F:F,'2010 Census Population'!B:B,'FIND YOUR GHG INVENTORY DATA'!B109),VLOOKUP('FIND YOUR GHG INVENTORY DATA'!B109,'2010 Census Population'!B:F,5,FALSE))</f>
        <v>4804</v>
      </c>
      <c r="M109" s="99">
        <f t="shared" si="8"/>
        <v>12.4748126561199</v>
      </c>
    </row>
    <row r="110" spans="1:13" s="188" customFormat="1" x14ac:dyDescent="0.25">
      <c r="A110" s="68"/>
      <c r="B110" s="190" t="s">
        <v>170</v>
      </c>
      <c r="C110" s="112">
        <v>19733</v>
      </c>
      <c r="D110" s="112">
        <v>8827</v>
      </c>
      <c r="E110" s="112">
        <v>1546</v>
      </c>
      <c r="F110" s="113">
        <v>38082</v>
      </c>
      <c r="G110" s="113">
        <v>2815</v>
      </c>
      <c r="H110" s="112">
        <v>2630</v>
      </c>
      <c r="I110" s="112">
        <v>13191</v>
      </c>
      <c r="J110" s="114">
        <v>2216</v>
      </c>
      <c r="K110" s="183">
        <f>SUM(Table2[[#This Row],[Residential]:[Energy Supply]])</f>
        <v>89040</v>
      </c>
      <c r="L110" s="112">
        <f>IF(VLOOKUP('FIND YOUR GHG INVENTORY DATA'!B110,'2010 Census Population'!B:E,4,FALSE)="1",SUMIFS('2010 Census Population'!F:F,'2010 Census Population'!B:B,'FIND YOUR GHG INVENTORY DATA'!B110),VLOOKUP('FIND YOUR GHG INVENTORY DATA'!B110,'2010 Census Population'!B:F,5,FALSE))</f>
        <v>7086</v>
      </c>
      <c r="M110" s="99">
        <f t="shared" si="8"/>
        <v>12.565622353937341</v>
      </c>
    </row>
    <row r="111" spans="1:13" s="188" customFormat="1" x14ac:dyDescent="0.25">
      <c r="A111" s="68"/>
      <c r="B111" s="190" t="s">
        <v>171</v>
      </c>
      <c r="C111" s="112">
        <v>5846</v>
      </c>
      <c r="D111" s="112">
        <v>5415</v>
      </c>
      <c r="E111" s="112">
        <v>1248</v>
      </c>
      <c r="F111" s="113">
        <v>15527</v>
      </c>
      <c r="G111" s="113">
        <v>1127</v>
      </c>
      <c r="H111" s="112">
        <v>1052</v>
      </c>
      <c r="I111" s="112">
        <v>0</v>
      </c>
      <c r="J111" s="114">
        <v>1204</v>
      </c>
      <c r="K111" s="183">
        <f>SUM(Table2[[#This Row],[Residential]:[Energy Supply]])</f>
        <v>31419</v>
      </c>
      <c r="L111" s="112">
        <f>IF(VLOOKUP('FIND YOUR GHG INVENTORY DATA'!B111,'2010 Census Population'!B:E,4,FALSE)="1",SUMIFS('2010 Census Population'!F:F,'2010 Census Population'!B:B,'FIND YOUR GHG INVENTORY DATA'!B111),VLOOKUP('FIND YOUR GHG INVENTORY DATA'!B111,'2010 Census Population'!B:F,5,FALSE))</f>
        <v>2835</v>
      </c>
      <c r="M111" s="99">
        <f t="shared" si="8"/>
        <v>11.082539682539682</v>
      </c>
    </row>
    <row r="112" spans="1:13" s="188" customFormat="1" x14ac:dyDescent="0.25">
      <c r="A112" s="68"/>
      <c r="B112" s="190" t="s">
        <v>173</v>
      </c>
      <c r="C112" s="112">
        <v>6491</v>
      </c>
      <c r="D112" s="112">
        <v>6454</v>
      </c>
      <c r="E112" s="112">
        <v>758</v>
      </c>
      <c r="F112" s="113">
        <v>29759</v>
      </c>
      <c r="G112" s="113">
        <v>2018</v>
      </c>
      <c r="H112" s="112">
        <v>1886</v>
      </c>
      <c r="I112" s="112">
        <v>204</v>
      </c>
      <c r="J112" s="114">
        <v>1274</v>
      </c>
      <c r="K112" s="183">
        <f>SUM(Table2[[#This Row],[Residential]:[Energy Supply]])</f>
        <v>48844</v>
      </c>
      <c r="L112" s="112">
        <f>IF(VLOOKUP('FIND YOUR GHG INVENTORY DATA'!B112,'2010 Census Population'!B:E,4,FALSE)="1",SUMIFS('2010 Census Population'!F:F,'2010 Census Population'!B:B,'FIND YOUR GHG INVENTORY DATA'!B112),VLOOKUP('FIND YOUR GHG INVENTORY DATA'!B112,'2010 Census Population'!B:F,5,FALSE))</f>
        <v>5081</v>
      </c>
      <c r="M112" s="99">
        <f t="shared" si="8"/>
        <v>9.6130682936429839</v>
      </c>
    </row>
    <row r="113" spans="1:13" s="188" customFormat="1" x14ac:dyDescent="0.25">
      <c r="A113" s="68"/>
      <c r="B113" s="190" t="s">
        <v>174</v>
      </c>
      <c r="C113" s="112">
        <v>4081</v>
      </c>
      <c r="D113" s="112">
        <v>1554</v>
      </c>
      <c r="E113" s="112">
        <v>130</v>
      </c>
      <c r="F113" s="113">
        <v>7053</v>
      </c>
      <c r="G113" s="113">
        <v>632</v>
      </c>
      <c r="H113" s="112">
        <v>590</v>
      </c>
      <c r="I113" s="112">
        <v>5907</v>
      </c>
      <c r="J113" s="114">
        <v>387</v>
      </c>
      <c r="K113" s="183">
        <f>SUM(Table2[[#This Row],[Residential]:[Energy Supply]])</f>
        <v>20334</v>
      </c>
      <c r="L113" s="112">
        <f>IF(VLOOKUP('FIND YOUR GHG INVENTORY DATA'!B113,'2010 Census Population'!B:E,4,FALSE)="1",SUMIFS('2010 Census Population'!F:F,'2010 Census Population'!B:B,'FIND YOUR GHG INVENTORY DATA'!B113),VLOOKUP('FIND YOUR GHG INVENTORY DATA'!B113,'2010 Census Population'!B:F,5,FALSE))</f>
        <v>1589</v>
      </c>
      <c r="M113" s="99">
        <f t="shared" si="8"/>
        <v>12.796727501573317</v>
      </c>
    </row>
    <row r="114" spans="1:13" s="188" customFormat="1" x14ac:dyDescent="0.25">
      <c r="A114" s="68"/>
      <c r="B114" s="190" t="s">
        <v>175</v>
      </c>
      <c r="C114" s="112">
        <v>1687</v>
      </c>
      <c r="D114" s="112">
        <v>939</v>
      </c>
      <c r="E114" s="112">
        <v>130</v>
      </c>
      <c r="F114" s="113">
        <v>1965</v>
      </c>
      <c r="G114" s="113">
        <v>221</v>
      </c>
      <c r="H114" s="112">
        <v>207</v>
      </c>
      <c r="I114" s="112">
        <v>0</v>
      </c>
      <c r="J114" s="114">
        <v>293</v>
      </c>
      <c r="K114" s="183">
        <f>SUM(Table2[[#This Row],[Residential]:[Energy Supply]])</f>
        <v>5442</v>
      </c>
      <c r="L114" s="112">
        <f>IF(VLOOKUP('FIND YOUR GHG INVENTORY DATA'!B114,'2010 Census Population'!B:E,4,FALSE)="1",SUMIFS('2010 Census Population'!F:F,'2010 Census Population'!B:B,'FIND YOUR GHG INVENTORY DATA'!B114),VLOOKUP('FIND YOUR GHG INVENTORY DATA'!B114,'2010 Census Population'!B:F,5,FALSE))</f>
        <v>558</v>
      </c>
      <c r="M114" s="99">
        <f t="shared" si="8"/>
        <v>9.7526881720430101</v>
      </c>
    </row>
    <row r="115" spans="1:13" s="188" customFormat="1" x14ac:dyDescent="0.25">
      <c r="A115" s="68"/>
      <c r="B115" s="190" t="s">
        <v>177</v>
      </c>
      <c r="C115" s="112">
        <v>2730</v>
      </c>
      <c r="D115" s="112">
        <v>1097</v>
      </c>
      <c r="E115" s="112">
        <v>24</v>
      </c>
      <c r="F115" s="113">
        <v>5286</v>
      </c>
      <c r="G115" s="113">
        <v>347</v>
      </c>
      <c r="H115" s="112">
        <v>324</v>
      </c>
      <c r="I115" s="112">
        <v>161</v>
      </c>
      <c r="J115" s="114">
        <v>140</v>
      </c>
      <c r="K115" s="183">
        <f>SUM(Table2[[#This Row],[Residential]:[Energy Supply]])</f>
        <v>10109</v>
      </c>
      <c r="L115" s="112">
        <f>IF(VLOOKUP('FIND YOUR GHG INVENTORY DATA'!B115,'2010 Census Population'!B:E,4,FALSE)="1",SUMIFS('2010 Census Population'!F:F,'2010 Census Population'!B:B,'FIND YOUR GHG INVENTORY DATA'!B115),VLOOKUP('FIND YOUR GHG INVENTORY DATA'!B115,'2010 Census Population'!B:F,5,FALSE))</f>
        <v>545</v>
      </c>
      <c r="M115" s="99">
        <f t="shared" si="8"/>
        <v>18.548623853211009</v>
      </c>
    </row>
    <row r="116" spans="1:13" s="188" customFormat="1" x14ac:dyDescent="0.25">
      <c r="A116" s="68"/>
      <c r="B116" s="190" t="s">
        <v>178</v>
      </c>
      <c r="C116" s="112">
        <v>9075</v>
      </c>
      <c r="D116" s="112">
        <v>13816</v>
      </c>
      <c r="E116" s="112">
        <v>68</v>
      </c>
      <c r="F116" s="113">
        <v>14675</v>
      </c>
      <c r="G116" s="113">
        <v>2088</v>
      </c>
      <c r="H116" s="112">
        <v>1951</v>
      </c>
      <c r="I116" s="112">
        <v>12746</v>
      </c>
      <c r="J116" s="114">
        <v>1800</v>
      </c>
      <c r="K116" s="183">
        <f>SUM(Table2[[#This Row],[Residential]:[Energy Supply]])</f>
        <v>56219</v>
      </c>
      <c r="L116" s="112">
        <f>IF(VLOOKUP('FIND YOUR GHG INVENTORY DATA'!B116,'2010 Census Population'!B:E,4,FALSE)="1",SUMIFS('2010 Census Population'!F:F,'2010 Census Population'!B:B,'FIND YOUR GHG INVENTORY DATA'!B116),VLOOKUP('FIND YOUR GHG INVENTORY DATA'!B116,'2010 Census Population'!B:F,5,FALSE))</f>
        <v>5255</v>
      </c>
      <c r="M116" s="99">
        <f t="shared" ref="M116:M123" si="9">K116/L116</f>
        <v>10.698192197906755</v>
      </c>
    </row>
    <row r="117" spans="1:13" s="188" customFormat="1" x14ac:dyDescent="0.25">
      <c r="A117" s="68"/>
      <c r="B117" s="190" t="s">
        <v>179</v>
      </c>
      <c r="C117" s="112">
        <v>4056</v>
      </c>
      <c r="D117" s="112">
        <v>2003</v>
      </c>
      <c r="E117" s="112">
        <v>72</v>
      </c>
      <c r="F117" s="113">
        <v>9079</v>
      </c>
      <c r="G117" s="113">
        <v>686</v>
      </c>
      <c r="H117" s="112">
        <v>641</v>
      </c>
      <c r="I117" s="112">
        <v>9296</v>
      </c>
      <c r="J117" s="114">
        <v>230</v>
      </c>
      <c r="K117" s="183">
        <f>SUM(Table2[[#This Row],[Residential]:[Energy Supply]])</f>
        <v>26063</v>
      </c>
      <c r="L117" s="112">
        <f>IF(VLOOKUP('FIND YOUR GHG INVENTORY DATA'!B117,'2010 Census Population'!B:E,4,FALSE)="1",SUMIFS('2010 Census Population'!F:F,'2010 Census Population'!B:B,'FIND YOUR GHG INVENTORY DATA'!B117),VLOOKUP('FIND YOUR GHG INVENTORY DATA'!B117,'2010 Census Population'!B:F,5,FALSE))</f>
        <v>1726</v>
      </c>
      <c r="M117" s="99">
        <f t="shared" si="9"/>
        <v>15.100231749710312</v>
      </c>
    </row>
    <row r="118" spans="1:13" s="188" customFormat="1" x14ac:dyDescent="0.25">
      <c r="A118" s="68"/>
      <c r="B118" s="190" t="s">
        <v>180</v>
      </c>
      <c r="C118" s="112">
        <v>2050</v>
      </c>
      <c r="D118" s="112">
        <v>1223</v>
      </c>
      <c r="E118" s="112">
        <v>5</v>
      </c>
      <c r="F118" s="113">
        <v>3432</v>
      </c>
      <c r="G118" s="113">
        <v>387</v>
      </c>
      <c r="H118" s="112">
        <v>362</v>
      </c>
      <c r="I118" s="112">
        <v>7860</v>
      </c>
      <c r="J118" s="114">
        <v>159</v>
      </c>
      <c r="K118" s="183">
        <f>SUM(Table2[[#This Row],[Residential]:[Energy Supply]])</f>
        <v>15478</v>
      </c>
      <c r="L118" s="112">
        <f>IF(VLOOKUP('FIND YOUR GHG INVENTORY DATA'!B118,'2010 Census Population'!B:E,4,FALSE)="1",SUMIFS('2010 Census Population'!F:F,'2010 Census Population'!B:B,'FIND YOUR GHG INVENTORY DATA'!B118),VLOOKUP('FIND YOUR GHG INVENTORY DATA'!B118,'2010 Census Population'!B:F,5,FALSE))</f>
        <v>974</v>
      </c>
      <c r="M118" s="99">
        <f t="shared" si="9"/>
        <v>15.891170431211499</v>
      </c>
    </row>
    <row r="119" spans="1:13" s="188" customFormat="1" x14ac:dyDescent="0.25">
      <c r="A119" s="68"/>
      <c r="B119" s="190" t="s">
        <v>176</v>
      </c>
      <c r="C119" s="112">
        <v>14158</v>
      </c>
      <c r="D119" s="112">
        <v>6630</v>
      </c>
      <c r="E119" s="112">
        <v>8788</v>
      </c>
      <c r="F119" s="113">
        <v>19830</v>
      </c>
      <c r="G119" s="113">
        <v>2658</v>
      </c>
      <c r="H119" s="112">
        <v>2483</v>
      </c>
      <c r="I119" s="112">
        <v>11719</v>
      </c>
      <c r="J119" s="114">
        <v>1642</v>
      </c>
      <c r="K119" s="183">
        <f>SUM(Table2[[#This Row],[Residential]:[Energy Supply]])</f>
        <v>67908</v>
      </c>
      <c r="L119" s="112">
        <f>IF(VLOOKUP('FIND YOUR GHG INVENTORY DATA'!B119,'2010 Census Population'!B:E,4,FALSE)="1",SUMIFS('2010 Census Population'!F:F,'2010 Census Population'!B:B,'FIND YOUR GHG INVENTORY DATA'!B119),VLOOKUP('FIND YOUR GHG INVENTORY DATA'!B119,'2010 Census Population'!B:F,5,FALSE))</f>
        <v>6690</v>
      </c>
      <c r="M119" s="99">
        <f t="shared" si="9"/>
        <v>10.15067264573991</v>
      </c>
    </row>
    <row r="120" spans="1:13" s="188" customFormat="1" x14ac:dyDescent="0.25">
      <c r="A120" s="68"/>
      <c r="B120" s="190" t="s">
        <v>181</v>
      </c>
      <c r="C120" s="112">
        <v>6632</v>
      </c>
      <c r="D120" s="112">
        <v>3131</v>
      </c>
      <c r="E120" s="112">
        <v>8754</v>
      </c>
      <c r="F120" s="113">
        <v>5354</v>
      </c>
      <c r="G120" s="113">
        <v>1686</v>
      </c>
      <c r="H120" s="112">
        <v>1573</v>
      </c>
      <c r="I120" s="112">
        <v>0</v>
      </c>
      <c r="J120" s="114">
        <v>1159</v>
      </c>
      <c r="K120" s="183">
        <f>SUM(Table2[[#This Row],[Residential]:[Energy Supply]])</f>
        <v>28289</v>
      </c>
      <c r="L120" s="112">
        <f>IF(VLOOKUP('FIND YOUR GHG INVENTORY DATA'!B120,'2010 Census Population'!B:E,4,FALSE)="1",SUMIFS('2010 Census Population'!F:F,'2010 Census Population'!B:B,'FIND YOUR GHG INVENTORY DATA'!B120),VLOOKUP('FIND YOUR GHG INVENTORY DATA'!B120,'2010 Census Population'!B:F,5,FALSE))</f>
        <v>4239</v>
      </c>
      <c r="M120" s="99">
        <f t="shared" si="9"/>
        <v>6.6735079028072661</v>
      </c>
    </row>
    <row r="121" spans="1:13" s="188" customFormat="1" x14ac:dyDescent="0.25">
      <c r="A121" s="68"/>
      <c r="B121" s="190" t="s">
        <v>182</v>
      </c>
      <c r="C121" s="112">
        <v>4114</v>
      </c>
      <c r="D121" s="112">
        <v>1776</v>
      </c>
      <c r="E121" s="112">
        <v>24</v>
      </c>
      <c r="F121" s="113">
        <v>8658</v>
      </c>
      <c r="G121" s="113">
        <v>530</v>
      </c>
      <c r="H121" s="112">
        <v>494</v>
      </c>
      <c r="I121" s="112">
        <v>13255</v>
      </c>
      <c r="J121" s="114">
        <v>241</v>
      </c>
      <c r="K121" s="183">
        <f>SUM(Table2[[#This Row],[Residential]:[Energy Supply]])</f>
        <v>29092</v>
      </c>
      <c r="L121" s="112">
        <f>IF(VLOOKUP('FIND YOUR GHG INVENTORY DATA'!B121,'2010 Census Population'!B:E,4,FALSE)="1",SUMIFS('2010 Census Population'!F:F,'2010 Census Population'!B:B,'FIND YOUR GHG INVENTORY DATA'!B121),VLOOKUP('FIND YOUR GHG INVENTORY DATA'!B121,'2010 Census Population'!B:F,5,FALSE))</f>
        <v>1332</v>
      </c>
      <c r="M121" s="99">
        <f t="shared" si="9"/>
        <v>21.840840840840841</v>
      </c>
    </row>
    <row r="122" spans="1:13" s="188" customFormat="1" x14ac:dyDescent="0.25">
      <c r="A122" s="68"/>
      <c r="B122" s="190" t="s">
        <v>168</v>
      </c>
      <c r="C122" s="112">
        <v>20249</v>
      </c>
      <c r="D122" s="112">
        <v>19239</v>
      </c>
      <c r="E122" s="112">
        <v>5484</v>
      </c>
      <c r="F122" s="113">
        <v>53299</v>
      </c>
      <c r="G122" s="113">
        <v>3624</v>
      </c>
      <c r="H122" s="112">
        <v>3386</v>
      </c>
      <c r="I122" s="112">
        <v>5369</v>
      </c>
      <c r="J122" s="114">
        <v>3692</v>
      </c>
      <c r="K122" s="183">
        <f>SUM(Table2[[#This Row],[Residential]:[Energy Supply]])</f>
        <v>114342</v>
      </c>
      <c r="L122" s="112">
        <f>IF(VLOOKUP('FIND YOUR GHG INVENTORY DATA'!B122,'2010 Census Population'!B:E,4,FALSE)="1",SUMIFS('2010 Census Population'!F:F,'2010 Census Population'!B:B,'FIND YOUR GHG INVENTORY DATA'!B122),VLOOKUP('FIND YOUR GHG INVENTORY DATA'!B122,'2010 Census Population'!B:F,5,FALSE))</f>
        <v>9122</v>
      </c>
      <c r="M122" s="99">
        <f t="shared" si="9"/>
        <v>12.534751151063363</v>
      </c>
    </row>
    <row r="123" spans="1:13" s="188" customFormat="1" x14ac:dyDescent="0.25">
      <c r="A123" s="68"/>
      <c r="B123" s="190" t="s">
        <v>183</v>
      </c>
      <c r="C123" s="112">
        <v>5634</v>
      </c>
      <c r="D123" s="112">
        <v>1683</v>
      </c>
      <c r="E123" s="112">
        <v>552</v>
      </c>
      <c r="F123" s="113">
        <v>11087</v>
      </c>
      <c r="G123" s="113">
        <v>800</v>
      </c>
      <c r="H123" s="112">
        <v>747</v>
      </c>
      <c r="I123" s="112">
        <v>7044</v>
      </c>
      <c r="J123" s="114">
        <v>203</v>
      </c>
      <c r="K123" s="183">
        <f>SUM(Table2[[#This Row],[Residential]:[Energy Supply]])</f>
        <v>27750</v>
      </c>
      <c r="L123" s="112">
        <f>IF(VLOOKUP('FIND YOUR GHG INVENTORY DATA'!B123,'2010 Census Population'!B:E,4,FALSE)="1",SUMIFS('2010 Census Population'!F:F,'2010 Census Population'!B:B,'FIND YOUR GHG INVENTORY DATA'!B123),VLOOKUP('FIND YOUR GHG INVENTORY DATA'!B123,'2010 Census Population'!B:F,5,FALSE))</f>
        <v>2012</v>
      </c>
      <c r="M123" s="99">
        <f t="shared" si="9"/>
        <v>13.792246520874752</v>
      </c>
    </row>
    <row r="124" spans="1:13" s="188" customFormat="1" x14ac:dyDescent="0.25">
      <c r="A124" s="68"/>
      <c r="B124" s="190" t="s">
        <v>184</v>
      </c>
      <c r="C124" s="112">
        <v>9454</v>
      </c>
      <c r="D124" s="112">
        <v>3426</v>
      </c>
      <c r="E124" s="112">
        <v>95</v>
      </c>
      <c r="F124" s="113">
        <v>17383</v>
      </c>
      <c r="G124" s="113">
        <v>1195</v>
      </c>
      <c r="H124" s="112">
        <v>1117</v>
      </c>
      <c r="I124" s="112">
        <v>11847</v>
      </c>
      <c r="J124" s="114">
        <v>340</v>
      </c>
      <c r="K124" s="183">
        <f>SUM(Table2[[#This Row],[Residential]:[Energy Supply]])</f>
        <v>44857</v>
      </c>
      <c r="L124" s="112">
        <f>IF(VLOOKUP('FIND YOUR GHG INVENTORY DATA'!B124,'2010 Census Population'!B:E,4,FALSE)="1",SUMIFS('2010 Census Population'!F:F,'2010 Census Population'!B:B,'FIND YOUR GHG INVENTORY DATA'!B124),VLOOKUP('FIND YOUR GHG INVENTORY DATA'!B124,'2010 Census Population'!B:F,5,FALSE))</f>
        <v>3008</v>
      </c>
      <c r="M124" s="99">
        <f t="shared" ref="M124:M131" si="10">K124/L124</f>
        <v>14.912566489361701</v>
      </c>
    </row>
    <row r="125" spans="1:13" s="188" customFormat="1" x14ac:dyDescent="0.25">
      <c r="A125" s="68"/>
      <c r="B125" s="190" t="s">
        <v>185</v>
      </c>
      <c r="C125" s="112">
        <v>1323</v>
      </c>
      <c r="D125" s="112">
        <v>695</v>
      </c>
      <c r="E125" s="112">
        <v>0</v>
      </c>
      <c r="F125" s="113">
        <v>2356</v>
      </c>
      <c r="G125" s="113">
        <v>122</v>
      </c>
      <c r="H125" s="112">
        <v>113</v>
      </c>
      <c r="I125" s="112">
        <v>0</v>
      </c>
      <c r="J125" s="114">
        <v>75</v>
      </c>
      <c r="K125" s="183">
        <f>SUM(Table2[[#This Row],[Residential]:[Energy Supply]])</f>
        <v>4684</v>
      </c>
      <c r="L125" s="112">
        <f>IF(VLOOKUP('FIND YOUR GHG INVENTORY DATA'!B125,'2010 Census Population'!B:E,4,FALSE)="1",SUMIFS('2010 Census Population'!F:F,'2010 Census Population'!B:B,'FIND YOUR GHG INVENTORY DATA'!B125),VLOOKUP('FIND YOUR GHG INVENTORY DATA'!B125,'2010 Census Population'!B:F,5,FALSE))</f>
        <v>305</v>
      </c>
      <c r="M125" s="99">
        <f t="shared" si="10"/>
        <v>15.357377049180329</v>
      </c>
    </row>
    <row r="126" spans="1:13" s="188" customFormat="1" x14ac:dyDescent="0.25">
      <c r="A126" s="68"/>
      <c r="B126" s="190" t="s">
        <v>186</v>
      </c>
      <c r="C126" s="112">
        <v>2226</v>
      </c>
      <c r="D126" s="112">
        <v>11312</v>
      </c>
      <c r="E126" s="112">
        <v>0</v>
      </c>
      <c r="F126" s="113">
        <v>2465</v>
      </c>
      <c r="G126" s="113">
        <v>874</v>
      </c>
      <c r="H126" s="112">
        <v>816</v>
      </c>
      <c r="I126" s="112">
        <v>130</v>
      </c>
      <c r="J126" s="114">
        <v>1466</v>
      </c>
      <c r="K126" s="183">
        <f>SUM(Table2[[#This Row],[Residential]:[Energy Supply]])</f>
        <v>19289</v>
      </c>
      <c r="L126" s="112">
        <f>IF(VLOOKUP('FIND YOUR GHG INVENTORY DATA'!B126,'2010 Census Population'!B:E,4,FALSE)="1",SUMIFS('2010 Census Population'!F:F,'2010 Census Population'!B:B,'FIND YOUR GHG INVENTORY DATA'!B126),VLOOKUP('FIND YOUR GHG INVENTORY DATA'!B126,'2010 Census Population'!B:F,5,FALSE))</f>
        <v>2199</v>
      </c>
      <c r="M126" s="99">
        <f t="shared" si="10"/>
        <v>8.7717144156434745</v>
      </c>
    </row>
    <row r="127" spans="1:13" s="188" customFormat="1" x14ac:dyDescent="0.25">
      <c r="A127" s="68"/>
      <c r="B127" s="190" t="s">
        <v>188</v>
      </c>
      <c r="C127" s="112">
        <v>926</v>
      </c>
      <c r="D127" s="112">
        <v>1710</v>
      </c>
      <c r="E127" s="112">
        <v>614</v>
      </c>
      <c r="F127" s="113">
        <v>2003</v>
      </c>
      <c r="G127" s="113">
        <v>188</v>
      </c>
      <c r="H127" s="112">
        <v>176</v>
      </c>
      <c r="I127" s="112">
        <v>236</v>
      </c>
      <c r="J127" s="114">
        <v>266</v>
      </c>
      <c r="K127" s="183">
        <f>SUM(Table2[[#This Row],[Residential]:[Energy Supply]])</f>
        <v>6119</v>
      </c>
      <c r="L127" s="112">
        <f>IF(VLOOKUP('FIND YOUR GHG INVENTORY DATA'!B127,'2010 Census Population'!B:E,4,FALSE)="1",SUMIFS('2010 Census Population'!F:F,'2010 Census Population'!B:B,'FIND YOUR GHG INVENTORY DATA'!B127),VLOOKUP('FIND YOUR GHG INVENTORY DATA'!B127,'2010 Census Population'!B:F,5,FALSE))</f>
        <v>474</v>
      </c>
      <c r="M127" s="99">
        <f t="shared" si="10"/>
        <v>12.90928270042194</v>
      </c>
    </row>
    <row r="128" spans="1:13" s="188" customFormat="1" x14ac:dyDescent="0.25">
      <c r="A128" s="68"/>
      <c r="B128" s="190" t="s">
        <v>189</v>
      </c>
      <c r="C128" s="112">
        <v>4564</v>
      </c>
      <c r="D128" s="112">
        <v>3170</v>
      </c>
      <c r="E128" s="112">
        <v>180</v>
      </c>
      <c r="F128" s="113">
        <v>9600</v>
      </c>
      <c r="G128" s="113">
        <v>787</v>
      </c>
      <c r="H128" s="112">
        <v>735</v>
      </c>
      <c r="I128" s="112">
        <v>7065</v>
      </c>
      <c r="J128" s="114">
        <v>293</v>
      </c>
      <c r="K128" s="183">
        <f>SUM(Table2[[#This Row],[Residential]:[Energy Supply]])</f>
        <v>26394</v>
      </c>
      <c r="L128" s="112">
        <f>IF(VLOOKUP('FIND YOUR GHG INVENTORY DATA'!B128,'2010 Census Population'!B:E,4,FALSE)="1",SUMIFS('2010 Census Population'!F:F,'2010 Census Population'!B:B,'FIND YOUR GHG INVENTORY DATA'!B128),VLOOKUP('FIND YOUR GHG INVENTORY DATA'!B128,'2010 Census Population'!B:F,5,FALSE))</f>
        <v>1980</v>
      </c>
      <c r="M128" s="99">
        <f t="shared" si="10"/>
        <v>13.33030303030303</v>
      </c>
    </row>
    <row r="129" spans="1:13" s="188" customFormat="1" x14ac:dyDescent="0.25">
      <c r="A129" s="68"/>
      <c r="B129" s="190" t="s">
        <v>190</v>
      </c>
      <c r="C129" s="112">
        <v>22670</v>
      </c>
      <c r="D129" s="112">
        <v>24740</v>
      </c>
      <c r="E129" s="112">
        <v>14176</v>
      </c>
      <c r="F129" s="113">
        <v>64849</v>
      </c>
      <c r="G129" s="113">
        <v>4526</v>
      </c>
      <c r="H129" s="112">
        <v>4229</v>
      </c>
      <c r="I129" s="112">
        <v>3683</v>
      </c>
      <c r="J129" s="114">
        <v>5944</v>
      </c>
      <c r="K129" s="183">
        <f>SUM(Table2[[#This Row],[Residential]:[Energy Supply]])</f>
        <v>144817</v>
      </c>
      <c r="L129" s="112">
        <f>IF(VLOOKUP('FIND YOUR GHG INVENTORY DATA'!B129,'2010 Census Population'!B:E,4,FALSE)="1",SUMIFS('2010 Census Population'!F:F,'2010 Census Population'!B:B,'FIND YOUR GHG INVENTORY DATA'!B129),VLOOKUP('FIND YOUR GHG INVENTORY DATA'!B129,'2010 Census Population'!B:F,5,FALSE))</f>
        <v>11393</v>
      </c>
      <c r="M129" s="99">
        <f t="shared" si="10"/>
        <v>12.711050645132977</v>
      </c>
    </row>
    <row r="130" spans="1:13" s="188" customFormat="1" x14ac:dyDescent="0.25">
      <c r="A130" s="68"/>
      <c r="B130" s="190" t="s">
        <v>191</v>
      </c>
      <c r="C130" s="112">
        <v>3191</v>
      </c>
      <c r="D130" s="112">
        <v>1533</v>
      </c>
      <c r="E130" s="112">
        <v>14</v>
      </c>
      <c r="F130" s="113">
        <v>5748</v>
      </c>
      <c r="G130" s="113">
        <v>511</v>
      </c>
      <c r="H130" s="112">
        <v>478</v>
      </c>
      <c r="I130" s="112">
        <v>8667</v>
      </c>
      <c r="J130" s="114">
        <v>201</v>
      </c>
      <c r="K130" s="183">
        <f>SUM(Table2[[#This Row],[Residential]:[Energy Supply]])</f>
        <v>20343</v>
      </c>
      <c r="L130" s="112">
        <f>IF(VLOOKUP('FIND YOUR GHG INVENTORY DATA'!B130,'2010 Census Population'!B:E,4,FALSE)="1",SUMIFS('2010 Census Population'!F:F,'2010 Census Population'!B:B,'FIND YOUR GHG INVENTORY DATA'!B130),VLOOKUP('FIND YOUR GHG INVENTORY DATA'!B130,'2010 Census Population'!B:F,5,FALSE))</f>
        <v>1288</v>
      </c>
      <c r="M130" s="99">
        <f t="shared" si="10"/>
        <v>15.794254658385093</v>
      </c>
    </row>
    <row r="131" spans="1:13" s="188" customFormat="1" x14ac:dyDescent="0.25">
      <c r="A131" s="68"/>
      <c r="B131" s="190" t="s">
        <v>187</v>
      </c>
      <c r="C131" s="112">
        <v>5553</v>
      </c>
      <c r="D131" s="112">
        <v>2814</v>
      </c>
      <c r="E131" s="112">
        <v>777</v>
      </c>
      <c r="F131" s="113">
        <v>12287</v>
      </c>
      <c r="G131" s="113">
        <v>836</v>
      </c>
      <c r="H131" s="112">
        <v>781</v>
      </c>
      <c r="I131" s="112">
        <v>11016</v>
      </c>
      <c r="J131" s="114">
        <v>413</v>
      </c>
      <c r="K131" s="183">
        <f>SUM(Table2[[#This Row],[Residential]:[Energy Supply]])</f>
        <v>34477</v>
      </c>
      <c r="L131" s="112">
        <f>IF(VLOOKUP('FIND YOUR GHG INVENTORY DATA'!B131,'2010 Census Population'!B:E,4,FALSE)="1",SUMIFS('2010 Census Population'!F:F,'2010 Census Population'!B:B,'FIND YOUR GHG INVENTORY DATA'!B131),VLOOKUP('FIND YOUR GHG INVENTORY DATA'!B131,'2010 Census Population'!B:F,5,FALSE))</f>
        <v>2103</v>
      </c>
      <c r="M131" s="99">
        <f t="shared" si="10"/>
        <v>16.394198763670946</v>
      </c>
    </row>
    <row r="132" spans="1:13" s="188" customFormat="1" x14ac:dyDescent="0.25">
      <c r="A132" s="68"/>
      <c r="B132" s="190" t="s">
        <v>172</v>
      </c>
      <c r="C132" s="112">
        <v>34040</v>
      </c>
      <c r="D132" s="112">
        <v>15486</v>
      </c>
      <c r="E132" s="112">
        <v>1240</v>
      </c>
      <c r="F132" s="113">
        <v>89662</v>
      </c>
      <c r="G132" s="113">
        <v>6094</v>
      </c>
      <c r="H132" s="112">
        <v>5694</v>
      </c>
      <c r="I132" s="112">
        <v>10426</v>
      </c>
      <c r="J132" s="114">
        <v>3801</v>
      </c>
      <c r="K132" s="183">
        <f>SUM(Table2[[#This Row],[Residential]:[Energy Supply]])</f>
        <v>166443</v>
      </c>
      <c r="L132" s="112">
        <f>IF(VLOOKUP('FIND YOUR GHG INVENTORY DATA'!B132,'2010 Census Population'!B:E,4,FALSE)="1",SUMIFS('2010 Census Population'!F:F,'2010 Census Population'!B:B,'FIND YOUR GHG INVENTORY DATA'!B132),VLOOKUP('FIND YOUR GHG INVENTORY DATA'!B132,'2010 Census Population'!B:F,5,FALSE))</f>
        <v>15339</v>
      </c>
      <c r="M132" s="99">
        <f t="shared" ref="M132:M133" si="11">K132/L132</f>
        <v>10.850968120477216</v>
      </c>
    </row>
    <row r="133" spans="1:13" s="188" customFormat="1" x14ac:dyDescent="0.25">
      <c r="A133" s="68"/>
      <c r="B133" s="190" t="s">
        <v>192</v>
      </c>
      <c r="C133" s="112">
        <v>1118</v>
      </c>
      <c r="D133" s="112">
        <v>2711</v>
      </c>
      <c r="E133" s="112">
        <v>1345</v>
      </c>
      <c r="F133" s="113">
        <v>2251</v>
      </c>
      <c r="G133" s="113">
        <v>216</v>
      </c>
      <c r="H133" s="112">
        <v>202</v>
      </c>
      <c r="I133" s="112">
        <v>134</v>
      </c>
      <c r="J133" s="114">
        <v>481</v>
      </c>
      <c r="K133" s="183">
        <f>SUM(Table2[[#This Row],[Residential]:[Energy Supply]])</f>
        <v>8458</v>
      </c>
      <c r="L133" s="112">
        <f>IF(VLOOKUP('FIND YOUR GHG INVENTORY DATA'!B133,'2010 Census Population'!B:E,4,FALSE)="1",SUMIFS('2010 Census Population'!F:F,'2010 Census Population'!B:B,'FIND YOUR GHG INVENTORY DATA'!B133),VLOOKUP('FIND YOUR GHG INVENTORY DATA'!B133,'2010 Census Population'!B:F,5,FALSE))</f>
        <v>543</v>
      </c>
      <c r="M133" s="99">
        <f t="shared" si="11"/>
        <v>15.576427255985267</v>
      </c>
    </row>
    <row r="134" spans="1:13" s="175" customFormat="1" x14ac:dyDescent="0.25">
      <c r="A134" s="181" t="s">
        <v>22</v>
      </c>
      <c r="B134" s="180" t="s">
        <v>113</v>
      </c>
      <c r="C134" s="179">
        <f>'Onondaga Roll Up'!$D$15</f>
        <v>963937.95640768681</v>
      </c>
      <c r="D134" s="179">
        <f>'Onondaga Roll Up'!$D$22</f>
        <v>699095.22521520581</v>
      </c>
      <c r="E134" s="179">
        <f>'Onondaga Roll Up'!$D$30</f>
        <v>754524.27167637739</v>
      </c>
      <c r="F134" s="179">
        <f>'Onondaga Roll Up'!$D$55</f>
        <v>2417858.5540689826</v>
      </c>
      <c r="G134" s="178">
        <f>'Onondaga Roll Up'!$D$69</f>
        <v>59631.325825759573</v>
      </c>
      <c r="H134" s="179">
        <f>'Onondaga Roll Up'!$D$43</f>
        <v>173350.45535135799</v>
      </c>
      <c r="I134" s="179">
        <f>'Onondaga Roll Up'!$D$74</f>
        <v>176579.56178808172</v>
      </c>
      <c r="J134" s="177">
        <f>'Onondaga Roll Up'!$D$39</f>
        <v>227104.10709009931</v>
      </c>
      <c r="K134" s="117">
        <f>SUM(Table2[[#This Row],[Residential]:[Energy Supply]])</f>
        <v>5472081.4574235519</v>
      </c>
      <c r="L134" s="179">
        <f>IF(VLOOKUP('FIND YOUR GHG INVENTORY DATA'!B134,'2010 Census Population'!B:E,4,FALSE)="1",SUMIFS('2010 Census Population'!F:F,'2010 Census Population'!B:B,'FIND YOUR GHG INVENTORY DATA'!B134),VLOOKUP('FIND YOUR GHG INVENTORY DATA'!B134,'2010 Census Population'!B:F,5,FALSE))</f>
        <v>467026</v>
      </c>
      <c r="M134" s="176">
        <f t="shared" ref="M134" si="12">K134/L134</f>
        <v>11.716866849861789</v>
      </c>
    </row>
    <row r="135" spans="1:13" s="173" customFormat="1" x14ac:dyDescent="0.25">
      <c r="A135" s="68"/>
      <c r="B135" s="190" t="s">
        <v>194</v>
      </c>
      <c r="C135" s="112">
        <v>21117</v>
      </c>
      <c r="D135" s="112">
        <v>17881</v>
      </c>
      <c r="E135" s="112">
        <v>31450</v>
      </c>
      <c r="F135" s="112">
        <v>42015</v>
      </c>
      <c r="G135" s="113">
        <v>942</v>
      </c>
      <c r="H135" s="112">
        <v>2739</v>
      </c>
      <c r="I135" s="112">
        <v>165</v>
      </c>
      <c r="J135" s="114">
        <v>8665</v>
      </c>
      <c r="K135" s="183">
        <f>SUM(Table2[[#This Row],[Residential]:[Energy Supply]])</f>
        <v>124974</v>
      </c>
      <c r="L135" s="112">
        <f>IF(VLOOKUP('FIND YOUR GHG INVENTORY DATA'!B135,'2010 Census Population'!B:E,4,FALSE)="1",SUMIFS('2010 Census Population'!F:F,'2010 Census Population'!B:B,'FIND YOUR GHG INVENTORY DATA'!B135),VLOOKUP('FIND YOUR GHG INVENTORY DATA'!B135,'2010 Census Population'!B:F,5,FALSE))</f>
        <v>7378</v>
      </c>
      <c r="M135" s="189">
        <f t="shared" ref="M135:M158" si="13">K135/L135</f>
        <v>16.938736785036596</v>
      </c>
    </row>
    <row r="136" spans="1:13" s="173" customFormat="1" x14ac:dyDescent="0.25">
      <c r="A136" s="68"/>
      <c r="B136" s="190" t="s">
        <v>195</v>
      </c>
      <c r="C136" s="112">
        <v>56034</v>
      </c>
      <c r="D136" s="112">
        <v>24524</v>
      </c>
      <c r="E136" s="112">
        <v>5830</v>
      </c>
      <c r="F136" s="112">
        <v>130619</v>
      </c>
      <c r="G136" s="113">
        <v>3086</v>
      </c>
      <c r="H136" s="112">
        <v>8970</v>
      </c>
      <c r="I136" s="112">
        <v>6569</v>
      </c>
      <c r="J136" s="114">
        <v>8506</v>
      </c>
      <c r="K136" s="183">
        <f>SUM(Table2[[#This Row],[Residential]:[Energy Supply]])</f>
        <v>244138</v>
      </c>
      <c r="L136" s="112">
        <f>IF(VLOOKUP('FIND YOUR GHG INVENTORY DATA'!B136,'2010 Census Population'!B:E,4,FALSE)="1",SUMIFS('2010 Census Population'!F:F,'2010 Census Population'!B:B,'FIND YOUR GHG INVENTORY DATA'!B136),VLOOKUP('FIND YOUR GHG INVENTORY DATA'!B136,'2010 Census Population'!B:F,5,FALSE))</f>
        <v>24167</v>
      </c>
      <c r="M136" s="189">
        <f t="shared" si="13"/>
        <v>10.102122729341664</v>
      </c>
    </row>
    <row r="137" spans="1:13" s="173" customFormat="1" x14ac:dyDescent="0.25">
      <c r="A137" s="68"/>
      <c r="B137" s="190" t="s">
        <v>196</v>
      </c>
      <c r="C137" s="112">
        <v>2431</v>
      </c>
      <c r="D137" s="112">
        <v>1050</v>
      </c>
      <c r="E137" s="112">
        <v>0</v>
      </c>
      <c r="F137" s="112">
        <v>6687</v>
      </c>
      <c r="G137" s="113">
        <v>155</v>
      </c>
      <c r="H137" s="112">
        <v>450</v>
      </c>
      <c r="I137" s="112">
        <v>0</v>
      </c>
      <c r="J137" s="114">
        <v>352</v>
      </c>
      <c r="K137" s="183">
        <f>SUM(Table2[[#This Row],[Residential]:[Energy Supply]])</f>
        <v>11125</v>
      </c>
      <c r="L137" s="112">
        <f>IF(VLOOKUP('FIND YOUR GHG INVENTORY DATA'!B137,'2010 Census Population'!B:E,4,FALSE)="1",SUMIFS('2010 Census Population'!F:F,'2010 Census Population'!B:B,'FIND YOUR GHG INVENTORY DATA'!B137),VLOOKUP('FIND YOUR GHG INVENTORY DATA'!B137,'2010 Census Population'!B:F,5,FALSE))</f>
        <v>1213</v>
      </c>
      <c r="M137" s="189">
        <f t="shared" si="13"/>
        <v>9.1714756801319037</v>
      </c>
    </row>
    <row r="138" spans="1:13" s="173" customFormat="1" x14ac:dyDescent="0.25">
      <c r="A138" s="68"/>
      <c r="B138" s="190" t="s">
        <v>197</v>
      </c>
      <c r="C138" s="112">
        <v>66389</v>
      </c>
      <c r="D138" s="112">
        <v>32706</v>
      </c>
      <c r="E138" s="112">
        <v>11651</v>
      </c>
      <c r="F138" s="112">
        <v>169831</v>
      </c>
      <c r="G138" s="113">
        <v>4038</v>
      </c>
      <c r="H138" s="112">
        <v>11741</v>
      </c>
      <c r="I138" s="112">
        <v>3654</v>
      </c>
      <c r="J138" s="114">
        <v>10529</v>
      </c>
      <c r="K138" s="183">
        <f>SUM(Table2[[#This Row],[Residential]:[Energy Supply]])</f>
        <v>310539</v>
      </c>
      <c r="L138" s="112">
        <f>IF(VLOOKUP('FIND YOUR GHG INVENTORY DATA'!B138,'2010 Census Population'!B:E,4,FALSE)="1",SUMIFS('2010 Census Population'!F:F,'2010 Census Population'!B:B,'FIND YOUR GHG INVENTORY DATA'!B138),VLOOKUP('FIND YOUR GHG INVENTORY DATA'!B138,'2010 Census Population'!B:F,5,FALSE))</f>
        <v>31632</v>
      </c>
      <c r="M138" s="189">
        <f t="shared" si="13"/>
        <v>9.8172420333839145</v>
      </c>
    </row>
    <row r="139" spans="1:13" s="173" customFormat="1" x14ac:dyDescent="0.25">
      <c r="A139" s="68"/>
      <c r="B139" s="190" t="s">
        <v>198</v>
      </c>
      <c r="C139" s="112">
        <v>113891</v>
      </c>
      <c r="D139" s="112">
        <v>71874</v>
      </c>
      <c r="E139" s="112">
        <v>21514</v>
      </c>
      <c r="F139" s="112">
        <v>306666</v>
      </c>
      <c r="G139" s="113">
        <v>7432</v>
      </c>
      <c r="H139" s="112">
        <v>21605</v>
      </c>
      <c r="I139" s="112">
        <v>5948</v>
      </c>
      <c r="J139" s="114">
        <v>19791</v>
      </c>
      <c r="K139" s="183">
        <f>SUM(Table2[[#This Row],[Residential]:[Energy Supply]])</f>
        <v>568721</v>
      </c>
      <c r="L139" s="112">
        <f>IF(VLOOKUP('FIND YOUR GHG INVENTORY DATA'!B139,'2010 Census Population'!B:E,4,FALSE)="1",SUMIFS('2010 Census Population'!F:F,'2010 Census Population'!B:B,'FIND YOUR GHG INVENTORY DATA'!B139),VLOOKUP('FIND YOUR GHG INVENTORY DATA'!B139,'2010 Census Population'!B:F,5,FALSE))</f>
        <v>58206</v>
      </c>
      <c r="M139" s="189">
        <f t="shared" si="13"/>
        <v>9.7708311857884063</v>
      </c>
    </row>
    <row r="140" spans="1:13" s="173" customFormat="1" x14ac:dyDescent="0.25">
      <c r="A140" s="68"/>
      <c r="B140" s="190" t="s">
        <v>199</v>
      </c>
      <c r="C140" s="112">
        <v>59018</v>
      </c>
      <c r="D140" s="112">
        <v>111326</v>
      </c>
      <c r="E140" s="112">
        <v>147459</v>
      </c>
      <c r="F140" s="112">
        <v>132939</v>
      </c>
      <c r="G140" s="113">
        <v>3299</v>
      </c>
      <c r="H140" s="112">
        <v>9591</v>
      </c>
      <c r="I140" s="112">
        <v>1891</v>
      </c>
      <c r="J140" s="114">
        <v>32585</v>
      </c>
      <c r="K140" s="183">
        <f>SUM(Table2[[#This Row],[Residential]:[Energy Supply]])</f>
        <v>498108</v>
      </c>
      <c r="L140" s="112">
        <f>IF(VLOOKUP('FIND YOUR GHG INVENTORY DATA'!B140,'2010 Census Population'!B:E,4,FALSE)="1",SUMIFS('2010 Census Population'!F:F,'2010 Census Population'!B:B,'FIND YOUR GHG INVENTORY DATA'!B140),VLOOKUP('FIND YOUR GHG INVENTORY DATA'!B140,'2010 Census Population'!B:F,5,FALSE))</f>
        <v>25838</v>
      </c>
      <c r="M140" s="189">
        <f t="shared" si="13"/>
        <v>19.278117501354593</v>
      </c>
    </row>
    <row r="141" spans="1:13" s="173" customFormat="1" x14ac:dyDescent="0.25">
      <c r="A141" s="68"/>
      <c r="B141" s="190" t="s">
        <v>200</v>
      </c>
      <c r="C141" s="112">
        <v>5829</v>
      </c>
      <c r="D141" s="112">
        <v>8205</v>
      </c>
      <c r="E141" s="112">
        <v>41403</v>
      </c>
      <c r="F141" s="112">
        <v>18560</v>
      </c>
      <c r="G141" s="113">
        <v>394</v>
      </c>
      <c r="H141" s="112">
        <v>1145</v>
      </c>
      <c r="I141" s="112">
        <v>8</v>
      </c>
      <c r="J141" s="114">
        <v>5648</v>
      </c>
      <c r="K141" s="183">
        <f>SUM(Table2[[#This Row],[Residential]:[Energy Supply]])</f>
        <v>81192</v>
      </c>
      <c r="L141" s="112">
        <f>IF(VLOOKUP('FIND YOUR GHG INVENTORY DATA'!B141,'2010 Census Population'!B:E,4,FALSE)="1",SUMIFS('2010 Census Population'!F:F,'2010 Census Population'!B:B,'FIND YOUR GHG INVENTORY DATA'!B141),VLOOKUP('FIND YOUR GHG INVENTORY DATA'!B141,'2010 Census Population'!B:F,5,FALSE))</f>
        <v>3084</v>
      </c>
      <c r="M141" s="189">
        <f t="shared" si="13"/>
        <v>26.326848249027236</v>
      </c>
    </row>
    <row r="142" spans="1:13" s="173" customFormat="1" x14ac:dyDescent="0.25">
      <c r="A142" s="68"/>
      <c r="B142" s="190" t="s">
        <v>201</v>
      </c>
      <c r="C142" s="112">
        <v>16327</v>
      </c>
      <c r="D142" s="112">
        <v>6429</v>
      </c>
      <c r="E142" s="112">
        <v>10377</v>
      </c>
      <c r="F142" s="112">
        <v>30155</v>
      </c>
      <c r="G142" s="113">
        <v>756</v>
      </c>
      <c r="H142" s="112">
        <v>2198</v>
      </c>
      <c r="I142" s="112">
        <v>10553</v>
      </c>
      <c r="J142" s="114">
        <v>2584</v>
      </c>
      <c r="K142" s="183">
        <f>SUM(Table2[[#This Row],[Residential]:[Energy Supply]])</f>
        <v>79379</v>
      </c>
      <c r="L142" s="112">
        <f>IF(VLOOKUP('FIND YOUR GHG INVENTORY DATA'!B142,'2010 Census Population'!B:E,4,FALSE)="1",SUMIFS('2010 Census Population'!F:F,'2010 Census Population'!B:B,'FIND YOUR GHG INVENTORY DATA'!B142),VLOOKUP('FIND YOUR GHG INVENTORY DATA'!B142,'2010 Census Population'!B:F,5,FALSE))</f>
        <v>5922</v>
      </c>
      <c r="M142" s="189">
        <f t="shared" si="13"/>
        <v>13.404086457277947</v>
      </c>
    </row>
    <row r="143" spans="1:13" s="173" customFormat="1" x14ac:dyDescent="0.25">
      <c r="A143" s="68"/>
      <c r="B143" s="190" t="s">
        <v>202</v>
      </c>
      <c r="C143" s="112">
        <v>3268</v>
      </c>
      <c r="D143" s="112">
        <v>1889</v>
      </c>
      <c r="E143" s="112">
        <v>61</v>
      </c>
      <c r="F143" s="112">
        <v>5158</v>
      </c>
      <c r="G143" s="113">
        <v>135</v>
      </c>
      <c r="H143" s="112">
        <v>393</v>
      </c>
      <c r="I143" s="112">
        <v>0</v>
      </c>
      <c r="J143" s="114">
        <v>558</v>
      </c>
      <c r="K143" s="183">
        <f>SUM(Table2[[#This Row],[Residential]:[Energy Supply]])</f>
        <v>11462</v>
      </c>
      <c r="L143" s="112">
        <f>IF(VLOOKUP('FIND YOUR GHG INVENTORY DATA'!B143,'2010 Census Population'!B:E,4,FALSE)="1",SUMIFS('2010 Census Population'!F:F,'2010 Census Population'!B:B,'FIND YOUR GHG INVENTORY DATA'!B143),VLOOKUP('FIND YOUR GHG INVENTORY DATA'!B143,'2010 Census Population'!B:F,5,FALSE))</f>
        <v>1058</v>
      </c>
      <c r="M143" s="189">
        <f t="shared" si="13"/>
        <v>10.833648393194707</v>
      </c>
    </row>
    <row r="144" spans="1:13" s="173" customFormat="1" x14ac:dyDescent="0.25">
      <c r="A144" s="68"/>
      <c r="B144" s="190" t="s">
        <v>203</v>
      </c>
      <c r="C144" s="112">
        <v>6709</v>
      </c>
      <c r="D144" s="112">
        <v>4701</v>
      </c>
      <c r="E144" s="112">
        <v>337</v>
      </c>
      <c r="F144" s="112">
        <v>11263</v>
      </c>
      <c r="G144" s="113">
        <v>251</v>
      </c>
      <c r="H144" s="112">
        <v>729</v>
      </c>
      <c r="I144" s="112">
        <v>11892</v>
      </c>
      <c r="J144" s="114">
        <v>731</v>
      </c>
      <c r="K144" s="183">
        <f>SUM(Table2[[#This Row],[Residential]:[Energy Supply]])</f>
        <v>36613</v>
      </c>
      <c r="L144" s="112">
        <f>IF(VLOOKUP('FIND YOUR GHG INVENTORY DATA'!B144,'2010 Census Population'!B:E,4,FALSE)="1",SUMIFS('2010 Census Population'!F:F,'2010 Census Population'!B:B,'FIND YOUR GHG INVENTORY DATA'!B144),VLOOKUP('FIND YOUR GHG INVENTORY DATA'!B144,'2010 Census Population'!B:F,5,FALSE))</f>
        <v>1964</v>
      </c>
      <c r="M144" s="189">
        <f t="shared" si="13"/>
        <v>18.642057026476579</v>
      </c>
    </row>
    <row r="145" spans="1:13" s="173" customFormat="1" x14ac:dyDescent="0.25">
      <c r="A145" s="68"/>
      <c r="B145" s="190" t="s">
        <v>204</v>
      </c>
      <c r="C145" s="112">
        <v>1296</v>
      </c>
      <c r="D145" s="112">
        <v>987</v>
      </c>
      <c r="E145" s="112">
        <v>94</v>
      </c>
      <c r="F145" s="112">
        <v>2311</v>
      </c>
      <c r="G145" s="113">
        <v>45</v>
      </c>
      <c r="H145" s="112">
        <v>131</v>
      </c>
      <c r="I145" s="112">
        <v>0</v>
      </c>
      <c r="J145" s="114">
        <v>153</v>
      </c>
      <c r="K145" s="183">
        <f>SUM(Table2[[#This Row],[Residential]:[Energy Supply]])</f>
        <v>5017</v>
      </c>
      <c r="L145" s="112">
        <f>IF(VLOOKUP('FIND YOUR GHG INVENTORY DATA'!B145,'2010 Census Population'!B:E,4,FALSE)="1",SUMIFS('2010 Census Population'!F:F,'2010 Census Population'!B:B,'FIND YOUR GHG INVENTORY DATA'!B145),VLOOKUP('FIND YOUR GHG INVENTORY DATA'!B145,'2010 Census Population'!B:F,5,FALSE))</f>
        <v>352</v>
      </c>
      <c r="M145" s="189">
        <f t="shared" si="13"/>
        <v>14.252840909090908</v>
      </c>
    </row>
    <row r="146" spans="1:13" s="173" customFormat="1" x14ac:dyDescent="0.25">
      <c r="A146" s="68"/>
      <c r="B146" s="190" t="s">
        <v>206</v>
      </c>
      <c r="C146" s="112">
        <v>12016</v>
      </c>
      <c r="D146" s="112">
        <v>5538</v>
      </c>
      <c r="E146" s="112">
        <v>1223</v>
      </c>
      <c r="F146" s="112">
        <v>24307</v>
      </c>
      <c r="G146" s="113">
        <v>558</v>
      </c>
      <c r="H146" s="112">
        <v>1623</v>
      </c>
      <c r="I146" s="112">
        <v>16</v>
      </c>
      <c r="J146" s="114">
        <v>1944</v>
      </c>
      <c r="K146" s="183">
        <f>SUM(Table2[[#This Row],[Residential]:[Energy Supply]])</f>
        <v>47225</v>
      </c>
      <c r="L146" s="112">
        <f>IF(VLOOKUP('FIND YOUR GHG INVENTORY DATA'!B146,'2010 Census Population'!B:E,4,FALSE)="1",SUMIFS('2010 Census Population'!F:F,'2010 Census Population'!B:B,'FIND YOUR GHG INVENTORY DATA'!B146),VLOOKUP('FIND YOUR GHG INVENTORY DATA'!B146,'2010 Census Population'!B:F,5,FALSE))</f>
        <v>4373</v>
      </c>
      <c r="M146" s="189">
        <f t="shared" si="13"/>
        <v>10.79922250171507</v>
      </c>
    </row>
    <row r="147" spans="1:13" s="173" customFormat="1" x14ac:dyDescent="0.25">
      <c r="A147" s="68"/>
      <c r="B147" s="190" t="s">
        <v>207</v>
      </c>
      <c r="C147" s="112">
        <v>37626</v>
      </c>
      <c r="D147" s="112">
        <v>36629</v>
      </c>
      <c r="E147" s="112">
        <v>155752</v>
      </c>
      <c r="F147" s="112">
        <v>94298</v>
      </c>
      <c r="G147" s="113">
        <v>2185</v>
      </c>
      <c r="H147" s="112">
        <v>6354</v>
      </c>
      <c r="I147" s="112">
        <v>314</v>
      </c>
      <c r="J147" s="114">
        <v>19857</v>
      </c>
      <c r="K147" s="183">
        <f>SUM(Table2[[#This Row],[Residential]:[Energy Supply]])</f>
        <v>353015</v>
      </c>
      <c r="L147" s="112">
        <f>IF(VLOOKUP('FIND YOUR GHG INVENTORY DATA'!B147,'2010 Census Population'!B:E,4,FALSE)="1",SUMIFS('2010 Census Population'!F:F,'2010 Census Population'!B:B,'FIND YOUR GHG INVENTORY DATA'!B147),VLOOKUP('FIND YOUR GHG INVENTORY DATA'!B147,'2010 Census Population'!B:F,5,FALSE))</f>
        <v>17118</v>
      </c>
      <c r="M147" s="189">
        <f t="shared" si="13"/>
        <v>20.622444210772287</v>
      </c>
    </row>
    <row r="148" spans="1:13" s="173" customFormat="1" x14ac:dyDescent="0.25">
      <c r="A148" s="68"/>
      <c r="B148" s="190" t="s">
        <v>208</v>
      </c>
      <c r="C148" s="112">
        <v>3531</v>
      </c>
      <c r="D148" s="112">
        <v>1566</v>
      </c>
      <c r="E148" s="112">
        <v>2448</v>
      </c>
      <c r="F148" s="112">
        <v>5634</v>
      </c>
      <c r="G148" s="113">
        <v>175</v>
      </c>
      <c r="H148" s="112">
        <v>508</v>
      </c>
      <c r="I148" s="112">
        <v>259</v>
      </c>
      <c r="J148" s="114">
        <v>702</v>
      </c>
      <c r="K148" s="183">
        <f>SUM(Table2[[#This Row],[Residential]:[Energy Supply]])</f>
        <v>14823</v>
      </c>
      <c r="L148" s="112">
        <f>IF(VLOOKUP('FIND YOUR GHG INVENTORY DATA'!B148,'2010 Census Population'!B:E,4,FALSE)="1",SUMIFS('2010 Census Population'!F:F,'2010 Census Population'!B:B,'FIND YOUR GHG INVENTORY DATA'!B148),VLOOKUP('FIND YOUR GHG INVENTORY DATA'!B148,'2010 Census Population'!B:F,5,FALSE))</f>
        <v>1368</v>
      </c>
      <c r="M148" s="189">
        <f t="shared" si="13"/>
        <v>10.835526315789474</v>
      </c>
    </row>
    <row r="149" spans="1:13" s="173" customFormat="1" x14ac:dyDescent="0.25">
      <c r="A149" s="68"/>
      <c r="B149" s="190" t="s">
        <v>209</v>
      </c>
      <c r="C149" s="112">
        <v>14334</v>
      </c>
      <c r="D149" s="112">
        <v>3158</v>
      </c>
      <c r="E149" s="112">
        <v>530</v>
      </c>
      <c r="F149" s="112">
        <v>25933</v>
      </c>
      <c r="G149" s="113">
        <v>633</v>
      </c>
      <c r="H149" s="112">
        <v>1838</v>
      </c>
      <c r="I149" s="112">
        <v>11459</v>
      </c>
      <c r="J149" s="114">
        <v>878</v>
      </c>
      <c r="K149" s="183">
        <f>SUM(Table2[[#This Row],[Residential]:[Energy Supply]])</f>
        <v>58763</v>
      </c>
      <c r="L149" s="112">
        <f>IF(VLOOKUP('FIND YOUR GHG INVENTORY DATA'!B149,'2010 Census Population'!B:E,4,FALSE)="1",SUMIFS('2010 Census Population'!F:F,'2010 Census Population'!B:B,'FIND YOUR GHG INVENTORY DATA'!B149),VLOOKUP('FIND YOUR GHG INVENTORY DATA'!B149,'2010 Census Population'!B:F,5,FALSE))</f>
        <v>4952</v>
      </c>
      <c r="M149" s="189">
        <f t="shared" si="13"/>
        <v>11.866518578352181</v>
      </c>
    </row>
    <row r="150" spans="1:13" s="173" customFormat="1" x14ac:dyDescent="0.25">
      <c r="A150" s="68"/>
      <c r="B150" s="190" t="s">
        <v>211</v>
      </c>
      <c r="C150" s="112">
        <v>9090</v>
      </c>
      <c r="D150" s="112">
        <v>4315</v>
      </c>
      <c r="E150" s="112">
        <v>548</v>
      </c>
      <c r="F150" s="112">
        <v>14443</v>
      </c>
      <c r="G150" s="113">
        <v>299</v>
      </c>
      <c r="H150" s="112">
        <v>871</v>
      </c>
      <c r="I150" s="112">
        <v>1</v>
      </c>
      <c r="J150" s="114">
        <v>1498</v>
      </c>
      <c r="K150" s="183">
        <f>SUM(Table2[[#This Row],[Residential]:[Energy Supply]])</f>
        <v>31065</v>
      </c>
      <c r="L150" s="112">
        <f>IF(VLOOKUP('FIND YOUR GHG INVENTORY DATA'!B150,'2010 Census Population'!B:E,4,FALSE)="1",SUMIFS('2010 Census Population'!F:F,'2010 Census Population'!B:B,'FIND YOUR GHG INVENTORY DATA'!B150),VLOOKUP('FIND YOUR GHG INVENTORY DATA'!B150,'2010 Census Population'!B:F,5,FALSE))</f>
        <v>2347</v>
      </c>
      <c r="M150" s="189">
        <f t="shared" si="13"/>
        <v>13.236046016190882</v>
      </c>
    </row>
    <row r="151" spans="1:13" s="173" customFormat="1" x14ac:dyDescent="0.25">
      <c r="A151" s="68"/>
      <c r="B151" s="190" t="s">
        <v>193</v>
      </c>
      <c r="C151" s="112">
        <v>51170</v>
      </c>
      <c r="D151" s="112">
        <v>23422</v>
      </c>
      <c r="E151" s="112">
        <v>82123</v>
      </c>
      <c r="F151" s="112">
        <v>113037</v>
      </c>
      <c r="G151" s="113">
        <v>2778</v>
      </c>
      <c r="H151" s="112">
        <v>8076</v>
      </c>
      <c r="I151" s="112">
        <v>11273</v>
      </c>
      <c r="J151" s="114">
        <v>16222</v>
      </c>
      <c r="K151" s="183">
        <f>SUM(Table2[[#This Row],[Residential]:[Energy Supply]])</f>
        <v>308101</v>
      </c>
      <c r="L151" s="112">
        <f>IF(VLOOKUP('FIND YOUR GHG INVENTORY DATA'!B151,'2010 Census Population'!B:E,4,FALSE)="1",SUMIFS('2010 Census Population'!F:F,'2010 Census Population'!B:B,'FIND YOUR GHG INVENTORY DATA'!B151),VLOOKUP('FIND YOUR GHG INVENTORY DATA'!B151,'2010 Census Population'!B:F,5,FALSE))</f>
        <v>21759</v>
      </c>
      <c r="M151" s="189">
        <f t="shared" si="13"/>
        <v>14.159704030516108</v>
      </c>
    </row>
    <row r="152" spans="1:13" s="173" customFormat="1" x14ac:dyDescent="0.25">
      <c r="A152" s="68"/>
      <c r="B152" s="190" t="s">
        <v>205</v>
      </c>
      <c r="C152" s="112">
        <v>82373</v>
      </c>
      <c r="D152" s="112">
        <v>32619</v>
      </c>
      <c r="E152" s="112">
        <v>10339</v>
      </c>
      <c r="F152" s="112">
        <v>171452</v>
      </c>
      <c r="G152" s="113">
        <v>4133</v>
      </c>
      <c r="H152" s="112">
        <v>12015</v>
      </c>
      <c r="I152" s="112">
        <v>7522</v>
      </c>
      <c r="J152" s="114">
        <v>12291</v>
      </c>
      <c r="K152" s="183">
        <f>SUM(Table2[[#This Row],[Residential]:[Energy Supply]])</f>
        <v>332744</v>
      </c>
      <c r="L152" s="112">
        <f>IF(VLOOKUP('FIND YOUR GHG INVENTORY DATA'!B152,'2010 Census Population'!B:E,4,FALSE)="1",SUMIFS('2010 Census Population'!F:F,'2010 Census Population'!B:B,'FIND YOUR GHG INVENTORY DATA'!B152),VLOOKUP('FIND YOUR GHG INVENTORY DATA'!B152,'2010 Census Population'!B:F,5,FALSE))</f>
        <v>32370</v>
      </c>
      <c r="M152" s="189">
        <f t="shared" si="13"/>
        <v>10.279394501081248</v>
      </c>
    </row>
    <row r="153" spans="1:13" s="173" customFormat="1" x14ac:dyDescent="0.25">
      <c r="A153" s="68"/>
      <c r="B153" s="190" t="s">
        <v>212</v>
      </c>
      <c r="C153" s="112">
        <v>7498</v>
      </c>
      <c r="D153" s="112">
        <v>5333</v>
      </c>
      <c r="E153" s="112">
        <v>3065</v>
      </c>
      <c r="F153" s="112">
        <v>25452</v>
      </c>
      <c r="G153" s="113">
        <v>601</v>
      </c>
      <c r="H153" s="112">
        <v>1746</v>
      </c>
      <c r="I153" s="112">
        <v>0</v>
      </c>
      <c r="J153" s="114">
        <v>1485</v>
      </c>
      <c r="K153" s="183">
        <f>SUM(Table2[[#This Row],[Residential]:[Energy Supply]])</f>
        <v>45180</v>
      </c>
      <c r="L153" s="112">
        <f>IF(VLOOKUP('FIND YOUR GHG INVENTORY DATA'!B153,'2010 Census Population'!B:E,4,FALSE)="1",SUMIFS('2010 Census Population'!F:F,'2010 Census Population'!B:B,'FIND YOUR GHG INVENTORY DATA'!B153),VLOOKUP('FIND YOUR GHG INVENTORY DATA'!B153,'2010 Census Population'!B:F,5,FALSE))</f>
        <v>4704</v>
      </c>
      <c r="M153" s="189">
        <f t="shared" si="13"/>
        <v>9.6045918367346932</v>
      </c>
    </row>
    <row r="154" spans="1:13" s="173" customFormat="1" x14ac:dyDescent="0.25">
      <c r="A154" s="68"/>
      <c r="B154" s="190" t="s">
        <v>213</v>
      </c>
      <c r="C154" s="112">
        <v>18069</v>
      </c>
      <c r="D154" s="112">
        <v>6808</v>
      </c>
      <c r="E154" s="112">
        <v>7</v>
      </c>
      <c r="F154" s="112">
        <v>31005</v>
      </c>
      <c r="G154" s="113">
        <v>793</v>
      </c>
      <c r="H154" s="112">
        <v>2305</v>
      </c>
      <c r="I154" s="112">
        <v>13251</v>
      </c>
      <c r="J154" s="114">
        <v>2219</v>
      </c>
      <c r="K154" s="183">
        <f>SUM(Table2[[#This Row],[Residential]:[Energy Supply]])</f>
        <v>74457</v>
      </c>
      <c r="L154" s="112">
        <f>IF(VLOOKUP('FIND YOUR GHG INVENTORY DATA'!B154,'2010 Census Population'!B:E,4,FALSE)="1",SUMIFS('2010 Census Population'!F:F,'2010 Census Population'!B:B,'FIND YOUR GHG INVENTORY DATA'!B154),VLOOKUP('FIND YOUR GHG INVENTORY DATA'!B154,'2010 Census Population'!B:F,5,FALSE))</f>
        <v>6210</v>
      </c>
      <c r="M154" s="189">
        <f t="shared" si="13"/>
        <v>11.989855072463769</v>
      </c>
    </row>
    <row r="155" spans="1:13" s="173" customFormat="1" x14ac:dyDescent="0.25">
      <c r="A155" s="68"/>
      <c r="B155" s="190" t="s">
        <v>214</v>
      </c>
      <c r="C155" s="112">
        <v>5033</v>
      </c>
      <c r="D155" s="112">
        <v>2981</v>
      </c>
      <c r="E155" s="112">
        <v>0</v>
      </c>
      <c r="F155" s="112">
        <v>8896</v>
      </c>
      <c r="G155" s="113">
        <v>231</v>
      </c>
      <c r="H155" s="112">
        <v>673</v>
      </c>
      <c r="I155" s="112">
        <v>0</v>
      </c>
      <c r="J155" s="114">
        <v>805</v>
      </c>
      <c r="K155" s="183">
        <f>SUM(Table2[[#This Row],[Residential]:[Energy Supply]])</f>
        <v>18619</v>
      </c>
      <c r="L155" s="112">
        <f>IF(VLOOKUP('FIND YOUR GHG INVENTORY DATA'!B155,'2010 Census Population'!B:E,4,FALSE)="1",SUMIFS('2010 Census Population'!F:F,'2010 Census Population'!B:B,'FIND YOUR GHG INVENTORY DATA'!B155),VLOOKUP('FIND YOUR GHG INVENTORY DATA'!B155,'2010 Census Population'!B:F,5,FALSE))</f>
        <v>1813</v>
      </c>
      <c r="M155" s="189">
        <f t="shared" si="13"/>
        <v>10.269718698290127</v>
      </c>
    </row>
    <row r="156" spans="1:13" s="173" customFormat="1" x14ac:dyDescent="0.25">
      <c r="A156" s="68"/>
      <c r="B156" s="190" t="s">
        <v>215</v>
      </c>
      <c r="C156" s="112">
        <v>6605</v>
      </c>
      <c r="D156" s="112">
        <v>2601</v>
      </c>
      <c r="E156" s="112">
        <v>401</v>
      </c>
      <c r="F156" s="112">
        <v>18092</v>
      </c>
      <c r="G156" s="113">
        <v>441</v>
      </c>
      <c r="H156" s="112">
        <v>1280</v>
      </c>
      <c r="I156" s="112">
        <v>22</v>
      </c>
      <c r="J156" s="114">
        <v>938</v>
      </c>
      <c r="K156" s="183">
        <f>SUM(Table2[[#This Row],[Residential]:[Energy Supply]])</f>
        <v>30380</v>
      </c>
      <c r="L156" s="112">
        <f>IF(VLOOKUP('FIND YOUR GHG INVENTORY DATA'!B156,'2010 Census Population'!B:E,4,FALSE)="1",SUMIFS('2010 Census Population'!F:F,'2010 Census Population'!B:B,'FIND YOUR GHG INVENTORY DATA'!B156),VLOOKUP('FIND YOUR GHG INVENTORY DATA'!B156,'2010 Census Population'!B:F,5,FALSE))</f>
        <v>3449</v>
      </c>
      <c r="M156" s="189">
        <f t="shared" si="13"/>
        <v>8.8083502464482457</v>
      </c>
    </row>
    <row r="157" spans="1:13" s="173" customFormat="1" x14ac:dyDescent="0.25">
      <c r="A157" s="68"/>
      <c r="B157" s="190" t="s">
        <v>216</v>
      </c>
      <c r="C157" s="112">
        <v>25836</v>
      </c>
      <c r="D157" s="112">
        <v>23411</v>
      </c>
      <c r="E157" s="112">
        <v>821</v>
      </c>
      <c r="F157" s="112">
        <v>42766</v>
      </c>
      <c r="G157" s="113">
        <v>869</v>
      </c>
      <c r="H157" s="112">
        <v>2524</v>
      </c>
      <c r="I157" s="112">
        <v>5</v>
      </c>
      <c r="J157" s="114">
        <v>5466</v>
      </c>
      <c r="K157" s="183">
        <f>SUM(Table2[[#This Row],[Residential]:[Energy Supply]])</f>
        <v>101698</v>
      </c>
      <c r="L157" s="112">
        <f>IF(VLOOKUP('FIND YOUR GHG INVENTORY DATA'!B157,'2010 Census Population'!B:E,4,FALSE)="1",SUMIFS('2010 Census Population'!F:F,'2010 Census Population'!B:B,'FIND YOUR GHG INVENTORY DATA'!B157),VLOOKUP('FIND YOUR GHG INVENTORY DATA'!B157,'2010 Census Population'!B:F,5,FALSE))</f>
        <v>6800</v>
      </c>
      <c r="M157" s="189">
        <f t="shared" si="13"/>
        <v>14.955588235294117</v>
      </c>
    </row>
    <row r="158" spans="1:13" s="173" customFormat="1" x14ac:dyDescent="0.25">
      <c r="A158" s="68"/>
      <c r="B158" s="190" t="s">
        <v>114</v>
      </c>
      <c r="C158" s="112">
        <v>55</v>
      </c>
      <c r="D158" s="112">
        <v>52</v>
      </c>
      <c r="E158" s="112">
        <v>0</v>
      </c>
      <c r="F158" s="112">
        <v>86</v>
      </c>
      <c r="G158" s="113">
        <v>60</v>
      </c>
      <c r="H158" s="112">
        <v>174</v>
      </c>
      <c r="I158" s="112">
        <v>0</v>
      </c>
      <c r="J158" s="114">
        <v>12</v>
      </c>
      <c r="K158" s="183">
        <f>SUM(Table2[[#This Row],[Residential]:[Energy Supply]])</f>
        <v>439</v>
      </c>
      <c r="L158" s="112">
        <f>IF(VLOOKUP('FIND YOUR GHG INVENTORY DATA'!B158,'2010 Census Population'!B:E,4,FALSE)="1",SUMIFS('2010 Census Population'!F:F,'2010 Census Population'!B:B,'FIND YOUR GHG INVENTORY DATA'!B158),VLOOKUP('FIND YOUR GHG INVENTORY DATA'!B158,'2010 Census Population'!B:F,5,FALSE))</f>
        <v>468</v>
      </c>
      <c r="M158" s="189">
        <f t="shared" si="13"/>
        <v>0.93803418803418803</v>
      </c>
    </row>
    <row r="159" spans="1:13" s="188" customFormat="1" x14ac:dyDescent="0.25">
      <c r="A159" s="68"/>
      <c r="B159" s="190" t="s">
        <v>217</v>
      </c>
      <c r="C159" s="112">
        <v>52644</v>
      </c>
      <c r="D159" s="112">
        <v>18260</v>
      </c>
      <c r="E159" s="112">
        <v>1875</v>
      </c>
      <c r="F159" s="113">
        <v>114677</v>
      </c>
      <c r="G159" s="113">
        <v>2949</v>
      </c>
      <c r="H159" s="112">
        <v>8575</v>
      </c>
      <c r="I159" s="112">
        <v>18979</v>
      </c>
      <c r="J159" s="114">
        <v>6756</v>
      </c>
      <c r="K159" s="183">
        <f>SUM(Table2[[#This Row],[Residential]:[Energy Supply]])</f>
        <v>224715</v>
      </c>
      <c r="L159" s="112">
        <f>IF(VLOOKUP('FIND YOUR GHG INVENTORY DATA'!B159,'2010 Census Population'!B:E,4,FALSE)="1",SUMIFS('2010 Census Population'!F:F,'2010 Census Population'!B:B,'FIND YOUR GHG INVENTORY DATA'!B159),VLOOKUP('FIND YOUR GHG INVENTORY DATA'!B159,'2010 Census Population'!B:F,5,FALSE))</f>
        <v>23101</v>
      </c>
      <c r="M159" s="99">
        <f t="shared" ref="M159:M164" si="14">K159/L159</f>
        <v>9.7275009739838101</v>
      </c>
    </row>
    <row r="160" spans="1:13" s="188" customFormat="1" x14ac:dyDescent="0.25">
      <c r="A160" s="68"/>
      <c r="B160" s="190" t="s">
        <v>218</v>
      </c>
      <c r="C160" s="112">
        <v>6546</v>
      </c>
      <c r="D160" s="112">
        <v>747</v>
      </c>
      <c r="E160" s="112">
        <v>399</v>
      </c>
      <c r="F160" s="113">
        <v>12768</v>
      </c>
      <c r="G160" s="113">
        <v>324</v>
      </c>
      <c r="H160" s="112">
        <v>943</v>
      </c>
      <c r="I160" s="112">
        <v>11076</v>
      </c>
      <c r="J160" s="114">
        <v>328</v>
      </c>
      <c r="K160" s="183">
        <f>SUM(Table2[[#This Row],[Residential]:[Energy Supply]])</f>
        <v>33131</v>
      </c>
      <c r="L160" s="112">
        <f>IF(VLOOKUP('FIND YOUR GHG INVENTORY DATA'!B160,'2010 Census Population'!B:E,4,FALSE)="1",SUMIFS('2010 Census Population'!F:F,'2010 Census Population'!B:B,'FIND YOUR GHG INVENTORY DATA'!B160),VLOOKUP('FIND YOUR GHG INVENTORY DATA'!B160,'2010 Census Population'!B:F,5,FALSE))</f>
        <v>2541</v>
      </c>
      <c r="M160" s="99">
        <f t="shared" si="14"/>
        <v>13.038567493112948</v>
      </c>
    </row>
    <row r="161" spans="1:13" s="188" customFormat="1" x14ac:dyDescent="0.25">
      <c r="A161" s="68"/>
      <c r="B161" s="190" t="s">
        <v>219</v>
      </c>
      <c r="C161" s="112">
        <v>17227</v>
      </c>
      <c r="D161" s="112">
        <v>1831</v>
      </c>
      <c r="E161" s="112">
        <v>0</v>
      </c>
      <c r="F161" s="113">
        <v>29652</v>
      </c>
      <c r="G161" s="113">
        <v>904</v>
      </c>
      <c r="H161" s="112">
        <v>2628</v>
      </c>
      <c r="I161" s="112">
        <v>19047</v>
      </c>
      <c r="J161" s="114">
        <v>919</v>
      </c>
      <c r="K161" s="183">
        <f>SUM(Table2[[#This Row],[Residential]:[Energy Supply]])</f>
        <v>72208</v>
      </c>
      <c r="L161" s="112">
        <f>IF(VLOOKUP('FIND YOUR GHG INVENTORY DATA'!B161,'2010 Census Population'!B:E,4,FALSE)="1",SUMIFS('2010 Census Population'!F:F,'2010 Census Population'!B:B,'FIND YOUR GHG INVENTORY DATA'!B161),VLOOKUP('FIND YOUR GHG INVENTORY DATA'!B161,'2010 Census Population'!B:F,5,FALSE))</f>
        <v>7080</v>
      </c>
      <c r="M161" s="99">
        <f t="shared" si="14"/>
        <v>10.198870056497174</v>
      </c>
    </row>
    <row r="162" spans="1:13" s="188" customFormat="1" x14ac:dyDescent="0.25">
      <c r="A162" s="68"/>
      <c r="B162" s="190" t="s">
        <v>210</v>
      </c>
      <c r="C162" s="112">
        <v>68352</v>
      </c>
      <c r="D162" s="112">
        <v>57206</v>
      </c>
      <c r="E162" s="112">
        <v>39366</v>
      </c>
      <c r="F162" s="113">
        <v>195050</v>
      </c>
      <c r="G162" s="113">
        <v>4305</v>
      </c>
      <c r="H162" s="112">
        <v>12512</v>
      </c>
      <c r="I162" s="112">
        <v>251</v>
      </c>
      <c r="J162" s="114">
        <v>16590</v>
      </c>
      <c r="K162" s="183">
        <f>SUM(Table2[[#This Row],[Residential]:[Energy Supply]])</f>
        <v>393632</v>
      </c>
      <c r="L162" s="112">
        <f>IF(VLOOKUP('FIND YOUR GHG INVENTORY DATA'!B162,'2010 Census Population'!B:E,4,FALSE)="1",SUMIFS('2010 Census Population'!F:F,'2010 Census Population'!B:B,'FIND YOUR GHG INVENTORY DATA'!B162),VLOOKUP('FIND YOUR GHG INVENTORY DATA'!B162,'2010 Census Population'!B:F,5,FALSE))</f>
        <v>33710</v>
      </c>
      <c r="M162" s="99">
        <f t="shared" si="14"/>
        <v>11.677009789380007</v>
      </c>
    </row>
    <row r="163" spans="1:13" s="188" customFormat="1" x14ac:dyDescent="0.25">
      <c r="A163" s="68"/>
      <c r="B163" s="190" t="s">
        <v>220</v>
      </c>
      <c r="C163" s="112">
        <v>22733</v>
      </c>
      <c r="D163" s="112">
        <v>17618</v>
      </c>
      <c r="E163" s="112">
        <v>2475</v>
      </c>
      <c r="F163" s="113">
        <v>34183</v>
      </c>
      <c r="G163" s="113">
        <v>920</v>
      </c>
      <c r="H163" s="112">
        <v>2676</v>
      </c>
      <c r="I163" s="112">
        <v>17747</v>
      </c>
      <c r="J163" s="114">
        <v>4166</v>
      </c>
      <c r="K163" s="183">
        <f>SUM(Table2[[#This Row],[Residential]:[Energy Supply]])</f>
        <v>102518</v>
      </c>
      <c r="L163" s="112">
        <f>IF(VLOOKUP('FIND YOUR GHG INVENTORY DATA'!B163,'2010 Census Population'!B:E,4,FALSE)="1",SUMIFS('2010 Census Population'!F:F,'2010 Census Population'!B:B,'FIND YOUR GHG INVENTORY DATA'!B163),VLOOKUP('FIND YOUR GHG INVENTORY DATA'!B163,'2010 Census Population'!B:F,5,FALSE))</f>
        <v>7209</v>
      </c>
      <c r="M163" s="99">
        <f t="shared" si="14"/>
        <v>14.220835067277015</v>
      </c>
    </row>
    <row r="164" spans="1:13" s="188" customFormat="1" x14ac:dyDescent="0.25">
      <c r="A164" s="68"/>
      <c r="B164" s="190" t="s">
        <v>221</v>
      </c>
      <c r="C164" s="112">
        <v>8666</v>
      </c>
      <c r="D164" s="112">
        <v>7989</v>
      </c>
      <c r="E164" s="112">
        <v>0</v>
      </c>
      <c r="F164" s="113">
        <v>13037</v>
      </c>
      <c r="G164" s="113">
        <v>312</v>
      </c>
      <c r="H164" s="112">
        <v>909</v>
      </c>
      <c r="I164" s="112">
        <v>0</v>
      </c>
      <c r="J164" s="114">
        <v>1798</v>
      </c>
      <c r="K164" s="183">
        <f>SUM(Table2[[#This Row],[Residential]:[Energy Supply]])</f>
        <v>32711</v>
      </c>
      <c r="L164" s="112">
        <f>IF(VLOOKUP('FIND YOUR GHG INVENTORY DATA'!B164,'2010 Census Population'!B:E,4,FALSE)="1",SUMIFS('2010 Census Population'!F:F,'2010 Census Population'!B:B,'FIND YOUR GHG INVENTORY DATA'!B164),VLOOKUP('FIND YOUR GHG INVENTORY DATA'!B164,'2010 Census Population'!B:F,5,FALSE))</f>
        <v>2450</v>
      </c>
      <c r="M164" s="99">
        <f t="shared" si="14"/>
        <v>13.351428571428572</v>
      </c>
    </row>
    <row r="165" spans="1:13" s="188" customFormat="1" x14ac:dyDescent="0.25">
      <c r="A165" s="68"/>
      <c r="B165" s="190" t="s">
        <v>222</v>
      </c>
      <c r="C165" s="112">
        <v>27346</v>
      </c>
      <c r="D165" s="112">
        <v>22729</v>
      </c>
      <c r="E165" s="112">
        <v>108909</v>
      </c>
      <c r="F165" s="113">
        <v>39265</v>
      </c>
      <c r="G165" s="113">
        <v>841</v>
      </c>
      <c r="H165" s="112">
        <v>2444</v>
      </c>
      <c r="I165" s="112">
        <v>10</v>
      </c>
      <c r="J165" s="114">
        <v>12175</v>
      </c>
      <c r="K165" s="183">
        <f>SUM(Table2[[#This Row],[Residential]:[Energy Supply]])</f>
        <v>213719</v>
      </c>
      <c r="L165" s="112">
        <f>IF(VLOOKUP('FIND YOUR GHG INVENTORY DATA'!B165,'2010 Census Population'!B:E,4,FALSE)="1",SUMIFS('2010 Census Population'!F:F,'2010 Census Population'!B:B,'FIND YOUR GHG INVENTORY DATA'!B165),VLOOKUP('FIND YOUR GHG INVENTORY DATA'!B165,'2010 Census Population'!B:F,5,FALSE))</f>
        <v>6584</v>
      </c>
      <c r="M165" s="99">
        <f t="shared" ref="M165:M170" si="15">K165/L165</f>
        <v>32.460358444714458</v>
      </c>
    </row>
    <row r="166" spans="1:13" s="188" customFormat="1" x14ac:dyDescent="0.25">
      <c r="A166" s="68"/>
      <c r="B166" s="190" t="s">
        <v>223</v>
      </c>
      <c r="C166" s="112">
        <v>6092</v>
      </c>
      <c r="D166" s="112">
        <v>413</v>
      </c>
      <c r="E166" s="112">
        <v>0</v>
      </c>
      <c r="F166" s="113">
        <v>10451</v>
      </c>
      <c r="G166" s="113">
        <v>215</v>
      </c>
      <c r="H166" s="112">
        <v>626</v>
      </c>
      <c r="I166" s="112">
        <v>10207</v>
      </c>
      <c r="J166" s="114">
        <v>180</v>
      </c>
      <c r="K166" s="183">
        <f>SUM(Table2[[#This Row],[Residential]:[Energy Supply]])</f>
        <v>28184</v>
      </c>
      <c r="L166" s="112">
        <f>IF(VLOOKUP('FIND YOUR GHG INVENTORY DATA'!B166,'2010 Census Population'!B:E,4,FALSE)="1",SUMIFS('2010 Census Population'!F:F,'2010 Census Population'!B:B,'FIND YOUR GHG INVENTORY DATA'!B166),VLOOKUP('FIND YOUR GHG INVENTORY DATA'!B166,'2010 Census Population'!B:F,5,FALSE))</f>
        <v>1686</v>
      </c>
      <c r="M166" s="99">
        <f t="shared" si="15"/>
        <v>16.716488730723608</v>
      </c>
    </row>
    <row r="167" spans="1:13" s="188" customFormat="1" x14ac:dyDescent="0.25">
      <c r="A167" s="68"/>
      <c r="B167" s="190" t="s">
        <v>224</v>
      </c>
      <c r="C167" s="112">
        <v>224459</v>
      </c>
      <c r="D167" s="112">
        <v>209827</v>
      </c>
      <c r="E167" s="112">
        <v>162587</v>
      </c>
      <c r="F167" s="113">
        <v>599387</v>
      </c>
      <c r="G167" s="113">
        <v>18535</v>
      </c>
      <c r="H167" s="112">
        <v>53884</v>
      </c>
      <c r="I167" s="112">
        <v>483</v>
      </c>
      <c r="J167" s="114">
        <v>63225</v>
      </c>
      <c r="K167" s="183">
        <f>SUM(Table2[[#This Row],[Residential]:[Energy Supply]])</f>
        <v>1332387</v>
      </c>
      <c r="L167" s="112">
        <f>IF(VLOOKUP('FIND YOUR GHG INVENTORY DATA'!B167,'2010 Census Population'!B:E,4,FALSE)="1",SUMIFS('2010 Census Population'!F:F,'2010 Census Population'!B:B,'FIND YOUR GHG INVENTORY DATA'!B167),VLOOKUP('FIND YOUR GHG INVENTORY DATA'!B167,'2010 Census Population'!B:F,5,FALSE))</f>
        <v>145170</v>
      </c>
      <c r="M167" s="99">
        <f t="shared" si="15"/>
        <v>9.1781153130812143</v>
      </c>
    </row>
    <row r="168" spans="1:13" s="188" customFormat="1" x14ac:dyDescent="0.25">
      <c r="A168" s="68"/>
      <c r="B168" s="190" t="s">
        <v>225</v>
      </c>
      <c r="C168" s="112">
        <v>6329</v>
      </c>
      <c r="D168" s="112">
        <v>4183</v>
      </c>
      <c r="E168" s="112">
        <v>1408</v>
      </c>
      <c r="F168" s="113">
        <v>13351</v>
      </c>
      <c r="G168" s="113">
        <v>349</v>
      </c>
      <c r="H168" s="112">
        <v>1016</v>
      </c>
      <c r="I168" s="112">
        <v>6607</v>
      </c>
      <c r="J168" s="114">
        <v>882</v>
      </c>
      <c r="K168" s="183">
        <f>SUM(Table2[[#This Row],[Residential]:[Energy Supply]])</f>
        <v>34125</v>
      </c>
      <c r="L168" s="112">
        <f>IF(VLOOKUP('FIND YOUR GHG INVENTORY DATA'!B168,'2010 Census Population'!B:E,4,FALSE)="1",SUMIFS('2010 Census Population'!F:F,'2010 Census Population'!B:B,'FIND YOUR GHG INVENTORY DATA'!B168),VLOOKUP('FIND YOUR GHG INVENTORY DATA'!B168,'2010 Census Population'!B:F,5,FALSE))</f>
        <v>2738</v>
      </c>
      <c r="M168" s="99">
        <f t="shared" si="15"/>
        <v>12.463476990504018</v>
      </c>
    </row>
    <row r="169" spans="1:13" s="188" customFormat="1" x14ac:dyDescent="0.25">
      <c r="A169" s="68"/>
      <c r="B169" s="190" t="s">
        <v>226</v>
      </c>
      <c r="C169" s="112">
        <v>1805</v>
      </c>
      <c r="D169" s="112">
        <v>2316</v>
      </c>
      <c r="E169" s="112">
        <v>464</v>
      </c>
      <c r="F169" s="113">
        <v>4287</v>
      </c>
      <c r="G169" s="113">
        <v>112</v>
      </c>
      <c r="H169" s="112">
        <v>324</v>
      </c>
      <c r="I169" s="112">
        <v>0</v>
      </c>
      <c r="J169" s="114">
        <v>463</v>
      </c>
      <c r="K169" s="183">
        <f>SUM(Table2[[#This Row],[Residential]:[Energy Supply]])</f>
        <v>9771</v>
      </c>
      <c r="L169" s="112">
        <f>IF(VLOOKUP('FIND YOUR GHG INVENTORY DATA'!B169,'2010 Census Population'!B:E,4,FALSE)="1",SUMIFS('2010 Census Population'!F:F,'2010 Census Population'!B:B,'FIND YOUR GHG INVENTORY DATA'!B169),VLOOKUP('FIND YOUR GHG INVENTORY DATA'!B169,'2010 Census Population'!B:F,5,FALSE))</f>
        <v>873</v>
      </c>
      <c r="M169" s="99">
        <f t="shared" si="15"/>
        <v>11.192439862542955</v>
      </c>
    </row>
    <row r="170" spans="1:13" s="188" customFormat="1" x14ac:dyDescent="0.25">
      <c r="A170" s="68"/>
      <c r="B170" s="190" t="s">
        <v>227</v>
      </c>
      <c r="C170" s="112">
        <v>37559</v>
      </c>
      <c r="D170" s="112">
        <v>34324</v>
      </c>
      <c r="E170" s="112">
        <v>2029</v>
      </c>
      <c r="F170" s="113">
        <v>78964</v>
      </c>
      <c r="G170" s="113">
        <v>1684</v>
      </c>
      <c r="H170" s="112">
        <v>4894</v>
      </c>
      <c r="I170" s="112">
        <v>7857</v>
      </c>
      <c r="J170" s="114">
        <v>7855</v>
      </c>
      <c r="K170" s="183">
        <f>SUM(Table2[[#This Row],[Residential]:[Energy Supply]])</f>
        <v>175166</v>
      </c>
      <c r="L170" s="112">
        <f>IF(VLOOKUP('FIND YOUR GHG INVENTORY DATA'!B170,'2010 Census Population'!B:E,4,FALSE)="1",SUMIFS('2010 Census Population'!F:F,'2010 Census Population'!B:B,'FIND YOUR GHG INVENTORY DATA'!B170),VLOOKUP('FIND YOUR GHG INVENTORY DATA'!B170,'2010 Census Population'!B:F,5,FALSE))</f>
        <v>13185</v>
      </c>
      <c r="M170" s="99">
        <f t="shared" si="15"/>
        <v>13.28524838832006</v>
      </c>
    </row>
    <row r="171" spans="1:13" s="175" customFormat="1" x14ac:dyDescent="0.25">
      <c r="A171" s="181" t="s">
        <v>22</v>
      </c>
      <c r="B171" s="180" t="s">
        <v>109</v>
      </c>
      <c r="C171" s="179">
        <f>'Oswego Roll Up'!$D$15</f>
        <v>266351.30158397817</v>
      </c>
      <c r="D171" s="179">
        <f>'Oswego Roll Up'!$D$22</f>
        <v>130300.49440236403</v>
      </c>
      <c r="E171" s="179">
        <f>'Oswego Roll Up'!$D$30</f>
        <v>134161.26890463746</v>
      </c>
      <c r="F171" s="179">
        <f>'Oswego Roll Up'!$D$55</f>
        <v>641694.41099009162</v>
      </c>
      <c r="G171" s="178">
        <f>'Oswego Roll Up'!$D$69</f>
        <v>19380.27016609229</v>
      </c>
      <c r="H171" s="179">
        <f>'Oswego Roll Up'!$D$43</f>
        <v>45324.351861564399</v>
      </c>
      <c r="I171" s="179">
        <f>'Oswego Roll Up'!$D$74</f>
        <v>33606.117102371019</v>
      </c>
      <c r="J171" s="177">
        <f>'Oswego Roll Up'!$D$39</f>
        <v>39429.773239227317</v>
      </c>
      <c r="K171" s="117">
        <f>SUM(Table2[[#This Row],[Residential]:[Energy Supply]])</f>
        <v>1310247.9882503264</v>
      </c>
      <c r="L171" s="179">
        <f>IF(VLOOKUP('FIND YOUR GHG INVENTORY DATA'!B171,'2010 Census Population'!B:E,4,FALSE)="1",SUMIFS('2010 Census Population'!F:F,'2010 Census Population'!B:B,'FIND YOUR GHG INVENTORY DATA'!B171),VLOOKUP('FIND YOUR GHG INVENTORY DATA'!B171,'2010 Census Population'!B:F,5,FALSE))</f>
        <v>122109</v>
      </c>
      <c r="M171" s="176">
        <f t="shared" ref="M171" si="16">K171/L171</f>
        <v>10.730150834502997</v>
      </c>
    </row>
    <row r="172" spans="1:13" s="98" customFormat="1" x14ac:dyDescent="0.25">
      <c r="A172" s="97"/>
      <c r="B172" s="190" t="s">
        <v>228</v>
      </c>
      <c r="C172" s="112">
        <v>4570</v>
      </c>
      <c r="D172" s="112">
        <v>2034</v>
      </c>
      <c r="E172" s="112">
        <v>0</v>
      </c>
      <c r="F172" s="113">
        <v>8025</v>
      </c>
      <c r="G172" s="113">
        <v>329</v>
      </c>
      <c r="H172" s="112">
        <v>769</v>
      </c>
      <c r="I172" s="112">
        <v>777</v>
      </c>
      <c r="J172" s="114">
        <v>274</v>
      </c>
      <c r="K172" s="115">
        <f>SUM(Table2[[#This Row],[Residential]:[Energy Supply]])</f>
        <v>16778</v>
      </c>
      <c r="L172" s="112">
        <f>IF(VLOOKUP('FIND YOUR GHG INVENTORY DATA'!B172,'2010 Census Population'!B:E,4,FALSE)="1",SUMIFS('2010 Census Population'!F:F,'2010 Census Population'!B:B,'FIND YOUR GHG INVENTORY DATA'!B172),VLOOKUP('FIND YOUR GHG INVENTORY DATA'!B172,'2010 Census Population'!B:F,5,FALSE))</f>
        <v>2073</v>
      </c>
      <c r="M172" s="99">
        <f t="shared" ref="M172:M183" si="17">K172/L172</f>
        <v>8.0935841775205013</v>
      </c>
    </row>
    <row r="173" spans="1:13" s="98" customFormat="1" x14ac:dyDescent="0.25">
      <c r="A173" s="97"/>
      <c r="B173" s="190" t="s">
        <v>229</v>
      </c>
      <c r="C173" s="112">
        <v>813</v>
      </c>
      <c r="D173" s="112">
        <v>650</v>
      </c>
      <c r="E173" s="112">
        <v>0</v>
      </c>
      <c r="F173" s="113">
        <v>1717</v>
      </c>
      <c r="G173" s="113">
        <v>65</v>
      </c>
      <c r="H173" s="112">
        <v>151</v>
      </c>
      <c r="I173" s="112">
        <v>47</v>
      </c>
      <c r="J173" s="114">
        <v>64</v>
      </c>
      <c r="K173" s="115">
        <f>SUM(Table2[[#This Row],[Residential]:[Energy Supply]])</f>
        <v>3507</v>
      </c>
      <c r="L173" s="112">
        <f>IF(VLOOKUP('FIND YOUR GHG INVENTORY DATA'!B173,'2010 Census Population'!B:E,4,FALSE)="1",SUMIFS('2010 Census Population'!F:F,'2010 Census Population'!B:B,'FIND YOUR GHG INVENTORY DATA'!B173),VLOOKUP('FIND YOUR GHG INVENTORY DATA'!B173,'2010 Census Population'!B:F,5,FALSE))</f>
        <v>407</v>
      </c>
      <c r="M173" s="99">
        <f t="shared" si="17"/>
        <v>8.6167076167076164</v>
      </c>
    </row>
    <row r="174" spans="1:13" s="98" customFormat="1" x14ac:dyDescent="0.25">
      <c r="A174" s="97"/>
      <c r="B174" s="190" t="s">
        <v>230</v>
      </c>
      <c r="C174" s="112">
        <v>3418</v>
      </c>
      <c r="D174" s="112">
        <v>1272</v>
      </c>
      <c r="E174" s="112">
        <v>0</v>
      </c>
      <c r="F174" s="113">
        <v>6648</v>
      </c>
      <c r="G174" s="113">
        <v>201</v>
      </c>
      <c r="H174" s="112">
        <v>469</v>
      </c>
      <c r="I174" s="112">
        <v>700</v>
      </c>
      <c r="J174" s="114">
        <v>184</v>
      </c>
      <c r="K174" s="115">
        <f>SUM(Table2[[#This Row],[Residential]:[Energy Supply]])</f>
        <v>12892</v>
      </c>
      <c r="L174" s="112">
        <f>IF(VLOOKUP('FIND YOUR GHG INVENTORY DATA'!B174,'2010 Census Population'!B:E,4,FALSE)="1",SUMIFS('2010 Census Population'!F:F,'2010 Census Population'!B:B,'FIND YOUR GHG INVENTORY DATA'!B174),VLOOKUP('FIND YOUR GHG INVENTORY DATA'!B174,'2010 Census Population'!B:F,5,FALSE))</f>
        <v>1263</v>
      </c>
      <c r="M174" s="99">
        <f t="shared" si="17"/>
        <v>10.207442596991291</v>
      </c>
    </row>
    <row r="175" spans="1:13" s="98" customFormat="1" x14ac:dyDescent="0.25">
      <c r="A175" s="97"/>
      <c r="B175" s="190" t="s">
        <v>231</v>
      </c>
      <c r="C175" s="112">
        <v>1088</v>
      </c>
      <c r="D175" s="112">
        <v>409</v>
      </c>
      <c r="E175" s="112">
        <v>0</v>
      </c>
      <c r="F175" s="113">
        <v>2077</v>
      </c>
      <c r="G175" s="113">
        <v>87</v>
      </c>
      <c r="H175" s="112">
        <v>204</v>
      </c>
      <c r="I175" s="112">
        <v>411</v>
      </c>
      <c r="J175" s="114">
        <v>64</v>
      </c>
      <c r="K175" s="115">
        <f>SUM(Table2[[#This Row],[Residential]:[Energy Supply]])</f>
        <v>4340</v>
      </c>
      <c r="L175" s="112">
        <f>IF(VLOOKUP('FIND YOUR GHG INVENTORY DATA'!B175,'2010 Census Population'!B:E,4,FALSE)="1",SUMIFS('2010 Census Population'!F:F,'2010 Census Population'!B:B,'FIND YOUR GHG INVENTORY DATA'!B175),VLOOKUP('FIND YOUR GHG INVENTORY DATA'!B175,'2010 Census Population'!B:F,5,FALSE))</f>
        <v>549</v>
      </c>
      <c r="M175" s="99">
        <f t="shared" si="17"/>
        <v>7.9052823315118399</v>
      </c>
    </row>
    <row r="176" spans="1:13" s="98" customFormat="1" x14ac:dyDescent="0.25">
      <c r="A176" s="97"/>
      <c r="B176" s="190" t="s">
        <v>233</v>
      </c>
      <c r="C176" s="112">
        <v>2896</v>
      </c>
      <c r="D176" s="112">
        <v>2630</v>
      </c>
      <c r="E176" s="112">
        <v>170</v>
      </c>
      <c r="F176" s="113">
        <v>9722</v>
      </c>
      <c r="G176" s="113">
        <v>294</v>
      </c>
      <c r="H176" s="112">
        <v>686</v>
      </c>
      <c r="I176" s="112">
        <v>66</v>
      </c>
      <c r="J176" s="114">
        <v>520</v>
      </c>
      <c r="K176" s="115">
        <f>SUM(Table2[[#This Row],[Residential]:[Energy Supply]])</f>
        <v>16984</v>
      </c>
      <c r="L176" s="112">
        <f>IF(VLOOKUP('FIND YOUR GHG INVENTORY DATA'!B176,'2010 Census Population'!B:E,4,FALSE)="1",SUMIFS('2010 Census Population'!F:F,'2010 Census Population'!B:B,'FIND YOUR GHG INVENTORY DATA'!B176),VLOOKUP('FIND YOUR GHG INVENTORY DATA'!B176,'2010 Census Population'!B:F,5,FALSE))</f>
        <v>1848</v>
      </c>
      <c r="M176" s="99">
        <f t="shared" si="17"/>
        <v>9.1904761904761898</v>
      </c>
    </row>
    <row r="177" spans="1:13" s="98" customFormat="1" x14ac:dyDescent="0.25">
      <c r="A177" s="97"/>
      <c r="B177" s="190" t="s">
        <v>235</v>
      </c>
      <c r="C177" s="112">
        <v>2477</v>
      </c>
      <c r="D177" s="112">
        <v>913</v>
      </c>
      <c r="E177" s="112">
        <v>0</v>
      </c>
      <c r="F177" s="113">
        <v>4174</v>
      </c>
      <c r="G177" s="113">
        <v>119</v>
      </c>
      <c r="H177" s="112">
        <v>278</v>
      </c>
      <c r="I177" s="112">
        <v>21</v>
      </c>
      <c r="J177" s="114">
        <v>128</v>
      </c>
      <c r="K177" s="115">
        <f>SUM(Table2[[#This Row],[Residential]:[Energy Supply]])</f>
        <v>8110</v>
      </c>
      <c r="L177" s="112">
        <f>IF(VLOOKUP('FIND YOUR GHG INVENTORY DATA'!B177,'2010 Census Population'!B:E,4,FALSE)="1",SUMIFS('2010 Census Population'!F:F,'2010 Census Population'!B:B,'FIND YOUR GHG INVENTORY DATA'!B177),VLOOKUP('FIND YOUR GHG INVENTORY DATA'!B177,'2010 Census Population'!B:F,5,FALSE))</f>
        <v>750</v>
      </c>
      <c r="M177" s="99">
        <f t="shared" si="17"/>
        <v>10.813333333333333</v>
      </c>
    </row>
    <row r="178" spans="1:13" s="98" customFormat="1" x14ac:dyDescent="0.25">
      <c r="A178" s="97"/>
      <c r="B178" s="190" t="s">
        <v>234</v>
      </c>
      <c r="C178" s="112">
        <v>13934</v>
      </c>
      <c r="D178" s="112">
        <v>4741</v>
      </c>
      <c r="E178" s="112">
        <v>323</v>
      </c>
      <c r="F178" s="113">
        <v>22710</v>
      </c>
      <c r="G178" s="113">
        <v>789</v>
      </c>
      <c r="H178" s="112">
        <v>1846</v>
      </c>
      <c r="I178" s="112">
        <v>739</v>
      </c>
      <c r="J178" s="114">
        <v>757</v>
      </c>
      <c r="K178" s="115">
        <f>SUM(Table2[[#This Row],[Residential]:[Energy Supply]])</f>
        <v>45839</v>
      </c>
      <c r="L178" s="112">
        <f>IF(VLOOKUP('FIND YOUR GHG INVENTORY DATA'!B178,'2010 Census Population'!B:E,4,FALSE)="1",SUMIFS('2010 Census Population'!F:F,'2010 Census Population'!B:B,'FIND YOUR GHG INVENTORY DATA'!B178),VLOOKUP('FIND YOUR GHG INVENTORY DATA'!B178,'2010 Census Population'!B:F,5,FALSE))</f>
        <v>4973</v>
      </c>
      <c r="M178" s="99">
        <f t="shared" si="17"/>
        <v>9.2175749044842146</v>
      </c>
    </row>
    <row r="179" spans="1:13" s="98" customFormat="1" x14ac:dyDescent="0.25">
      <c r="A179" s="97"/>
      <c r="B179" s="190" t="s">
        <v>236</v>
      </c>
      <c r="C179" s="112">
        <v>20260</v>
      </c>
      <c r="D179" s="112">
        <v>24764</v>
      </c>
      <c r="E179" s="112">
        <v>9180</v>
      </c>
      <c r="F179" s="113">
        <v>55446</v>
      </c>
      <c r="G179" s="113">
        <v>1888</v>
      </c>
      <c r="H179" s="112">
        <v>4416</v>
      </c>
      <c r="I179" s="112">
        <v>42</v>
      </c>
      <c r="J179" s="114">
        <v>5066</v>
      </c>
      <c r="K179" s="115">
        <f>SUM(Table2[[#This Row],[Residential]:[Energy Supply]])</f>
        <v>121062</v>
      </c>
      <c r="L179" s="112">
        <f>IF(VLOOKUP('FIND YOUR GHG INVENTORY DATA'!B179,'2010 Census Population'!B:E,4,FALSE)="1",SUMIFS('2010 Census Population'!F:F,'2010 Census Population'!B:B,'FIND YOUR GHG INVENTORY DATA'!B179),VLOOKUP('FIND YOUR GHG INVENTORY DATA'!B179,'2010 Census Population'!B:F,5,FALSE))</f>
        <v>11896</v>
      </c>
      <c r="M179" s="99">
        <f t="shared" si="17"/>
        <v>10.176698049764626</v>
      </c>
    </row>
    <row r="180" spans="1:13" s="98" customFormat="1" x14ac:dyDescent="0.25">
      <c r="A180" s="97"/>
      <c r="B180" s="190" t="s">
        <v>237</v>
      </c>
      <c r="C180" s="112">
        <v>15876</v>
      </c>
      <c r="D180" s="112">
        <v>4395</v>
      </c>
      <c r="E180" s="112">
        <v>1319</v>
      </c>
      <c r="F180" s="113">
        <v>33666</v>
      </c>
      <c r="G180" s="113">
        <v>1083</v>
      </c>
      <c r="H180" s="112">
        <v>2532</v>
      </c>
      <c r="I180" s="112">
        <v>3378</v>
      </c>
      <c r="J180" s="114">
        <v>1192</v>
      </c>
      <c r="K180" s="115">
        <f>SUM(Table2[[#This Row],[Residential]:[Energy Supply]])</f>
        <v>63441</v>
      </c>
      <c r="L180" s="112">
        <f>IF(VLOOKUP('FIND YOUR GHG INVENTORY DATA'!B180,'2010 Census Population'!B:E,4,FALSE)="1",SUMIFS('2010 Census Population'!F:F,'2010 Census Population'!B:B,'FIND YOUR GHG INVENTORY DATA'!B180),VLOOKUP('FIND YOUR GHG INVENTORY DATA'!B180,'2010 Census Population'!B:F,5,FALSE))</f>
        <v>6821</v>
      </c>
      <c r="M180" s="99">
        <f t="shared" si="17"/>
        <v>9.3008356545961011</v>
      </c>
    </row>
    <row r="181" spans="1:13" s="98" customFormat="1" x14ac:dyDescent="0.25">
      <c r="A181" s="97"/>
      <c r="B181" s="190" t="s">
        <v>238</v>
      </c>
      <c r="C181" s="112">
        <v>11139</v>
      </c>
      <c r="D181" s="112">
        <v>2890</v>
      </c>
      <c r="E181" s="112">
        <v>815</v>
      </c>
      <c r="F181" s="113">
        <v>21287</v>
      </c>
      <c r="G181" s="113">
        <v>770</v>
      </c>
      <c r="H181" s="112">
        <v>1802</v>
      </c>
      <c r="I181" s="112">
        <v>2657</v>
      </c>
      <c r="J181" s="114">
        <v>558</v>
      </c>
      <c r="K181" s="115">
        <f>SUM(Table2[[#This Row],[Residential]:[Energy Supply]])</f>
        <v>41918</v>
      </c>
      <c r="L181" s="112">
        <f>IF(VLOOKUP('FIND YOUR GHG INVENTORY DATA'!B181,'2010 Census Population'!B:E,4,FALSE)="1",SUMIFS('2010 Census Population'!F:F,'2010 Census Population'!B:B,'FIND YOUR GHG INVENTORY DATA'!B181),VLOOKUP('FIND YOUR GHG INVENTORY DATA'!B181,'2010 Census Population'!B:F,5,FALSE))</f>
        <v>4854</v>
      </c>
      <c r="M181" s="99">
        <f t="shared" si="17"/>
        <v>8.6357643180881745</v>
      </c>
    </row>
    <row r="182" spans="1:13" s="98" customFormat="1" x14ac:dyDescent="0.25">
      <c r="A182" s="97"/>
      <c r="B182" s="190" t="s">
        <v>239</v>
      </c>
      <c r="C182" s="112">
        <v>1418</v>
      </c>
      <c r="D182" s="112">
        <v>1534</v>
      </c>
      <c r="E182" s="112">
        <v>815</v>
      </c>
      <c r="F182" s="113">
        <v>2790</v>
      </c>
      <c r="G182" s="113">
        <v>88</v>
      </c>
      <c r="H182" s="112">
        <v>206</v>
      </c>
      <c r="I182" s="112">
        <v>0</v>
      </c>
      <c r="J182" s="114">
        <v>323</v>
      </c>
      <c r="K182" s="115">
        <f>SUM(Table2[[#This Row],[Residential]:[Energy Supply]])</f>
        <v>7174</v>
      </c>
      <c r="L182" s="112">
        <f>IF(VLOOKUP('FIND YOUR GHG INVENTORY DATA'!B182,'2010 Census Population'!B:E,4,FALSE)="1",SUMIFS('2010 Census Population'!F:F,'2010 Census Population'!B:B,'FIND YOUR GHG INVENTORY DATA'!B182),VLOOKUP('FIND YOUR GHG INVENTORY DATA'!B182,'2010 Census Population'!B:F,5,FALSE))</f>
        <v>555</v>
      </c>
      <c r="M182" s="99">
        <f t="shared" si="17"/>
        <v>12.926126126126126</v>
      </c>
    </row>
    <row r="183" spans="1:13" s="98" customFormat="1" x14ac:dyDescent="0.25">
      <c r="A183" s="97"/>
      <c r="B183" s="190" t="s">
        <v>232</v>
      </c>
      <c r="C183" s="112">
        <v>23030</v>
      </c>
      <c r="D183" s="112">
        <v>8217</v>
      </c>
      <c r="E183" s="112">
        <v>1328</v>
      </c>
      <c r="F183" s="113">
        <v>44551</v>
      </c>
      <c r="G183" s="113">
        <v>1499</v>
      </c>
      <c r="H183" s="112">
        <v>3508</v>
      </c>
      <c r="I183" s="112">
        <v>1967</v>
      </c>
      <c r="J183" s="114">
        <v>1962</v>
      </c>
      <c r="K183" s="115">
        <f>SUM(Table2[[#This Row],[Residential]:[Energy Supply]])</f>
        <v>86062</v>
      </c>
      <c r="L183" s="112">
        <f>IF(VLOOKUP('FIND YOUR GHG INVENTORY DATA'!B183,'2010 Census Population'!B:E,4,FALSE)="1",SUMIFS('2010 Census Population'!F:F,'2010 Census Population'!B:B,'FIND YOUR GHG INVENTORY DATA'!B183),VLOOKUP('FIND YOUR GHG INVENTORY DATA'!B183,'2010 Census Population'!B:F,5,FALSE))</f>
        <v>9450</v>
      </c>
      <c r="M183" s="99">
        <f t="shared" si="17"/>
        <v>9.1070899470899462</v>
      </c>
    </row>
    <row r="184" spans="1:13" s="98" customFormat="1" x14ac:dyDescent="0.25">
      <c r="A184" s="97"/>
      <c r="B184" s="190" t="s">
        <v>241</v>
      </c>
      <c r="C184" s="112">
        <v>1127</v>
      </c>
      <c r="D184" s="112">
        <v>512</v>
      </c>
      <c r="E184" s="112">
        <v>0</v>
      </c>
      <c r="F184" s="113">
        <v>2647</v>
      </c>
      <c r="G184" s="113">
        <v>91</v>
      </c>
      <c r="H184" s="112">
        <v>216</v>
      </c>
      <c r="I184" s="112">
        <v>63</v>
      </c>
      <c r="J184" s="114">
        <v>147</v>
      </c>
      <c r="K184" s="115">
        <f>SUM(Table2[[#This Row],[Residential]:[Energy Supply]])</f>
        <v>4803</v>
      </c>
      <c r="L184" s="112">
        <f>IF(VLOOKUP('FIND YOUR GHG INVENTORY DATA'!B184,'2010 Census Population'!B:E,4,FALSE)="1",SUMIFS('2010 Census Population'!F:F,'2010 Census Population'!B:B,'FIND YOUR GHG INVENTORY DATA'!B184),VLOOKUP('FIND YOUR GHG INVENTORY DATA'!B184,'2010 Census Population'!B:F,5,FALSE))</f>
        <v>582</v>
      </c>
      <c r="M184" s="99">
        <f t="shared" ref="M184:M195" si="18">K184/L184</f>
        <v>8.2525773195876297</v>
      </c>
    </row>
    <row r="185" spans="1:13" s="98" customFormat="1" x14ac:dyDescent="0.25">
      <c r="A185" s="97"/>
      <c r="B185" s="190" t="s">
        <v>242</v>
      </c>
      <c r="C185" s="112">
        <v>12818</v>
      </c>
      <c r="D185" s="112">
        <v>6159</v>
      </c>
      <c r="E185" s="112">
        <v>1227</v>
      </c>
      <c r="F185" s="113">
        <v>26285</v>
      </c>
      <c r="G185" s="113">
        <v>825</v>
      </c>
      <c r="H185" s="112">
        <v>1929</v>
      </c>
      <c r="I185" s="112">
        <v>3622</v>
      </c>
      <c r="J185" s="114">
        <v>1217</v>
      </c>
      <c r="K185" s="115">
        <f>SUM(Table2[[#This Row],[Residential]:[Energy Supply]])</f>
        <v>54082</v>
      </c>
      <c r="L185" s="112">
        <f>IF(VLOOKUP('FIND YOUR GHG INVENTORY DATA'!B185,'2010 Census Population'!B:E,4,FALSE)="1",SUMIFS('2010 Census Population'!F:F,'2010 Census Population'!B:B,'FIND YOUR GHG INVENTORY DATA'!B185),VLOOKUP('FIND YOUR GHG INVENTORY DATA'!B185,'2010 Census Population'!B:F,5,FALSE))</f>
        <v>5197</v>
      </c>
      <c r="M185" s="99">
        <f t="shared" si="18"/>
        <v>10.406388300942851</v>
      </c>
    </row>
    <row r="186" spans="1:13" s="98" customFormat="1" x14ac:dyDescent="0.25">
      <c r="A186" s="97"/>
      <c r="B186" s="190" t="s">
        <v>266</v>
      </c>
      <c r="C186" s="112">
        <v>3645</v>
      </c>
      <c r="D186" s="112">
        <v>4244</v>
      </c>
      <c r="E186" s="112">
        <v>821</v>
      </c>
      <c r="F186" s="113">
        <v>8928</v>
      </c>
      <c r="G186" s="113">
        <v>258</v>
      </c>
      <c r="H186" s="112">
        <v>603</v>
      </c>
      <c r="I186" s="112">
        <v>0</v>
      </c>
      <c r="J186" s="114">
        <v>862</v>
      </c>
      <c r="K186" s="115">
        <f>SUM(Table2[[#This Row],[Residential]:[Energy Supply]])</f>
        <v>19361</v>
      </c>
      <c r="L186" s="112">
        <f>IF(VLOOKUP('FIND YOUR GHG INVENTORY DATA'!B186,'2010 Census Population'!B:E,4,FALSE)="1",SUMIFS('2010 Census Population'!F:F,'2010 Census Population'!B:B,'FIND YOUR GHG INVENTORY DATA'!B186),VLOOKUP('FIND YOUR GHG INVENTORY DATA'!B186,'2010 Census Population'!B:F,5,FALSE))</f>
        <v>1624</v>
      </c>
      <c r="M186" s="99">
        <f t="shared" si="18"/>
        <v>11.921798029556649</v>
      </c>
    </row>
    <row r="187" spans="1:13" s="98" customFormat="1" x14ac:dyDescent="0.25">
      <c r="A187" s="97"/>
      <c r="B187" s="190" t="s">
        <v>243</v>
      </c>
      <c r="C187" s="112">
        <v>4765</v>
      </c>
      <c r="D187" s="112">
        <v>1072</v>
      </c>
      <c r="E187" s="112">
        <v>132</v>
      </c>
      <c r="F187" s="113">
        <v>8383</v>
      </c>
      <c r="G187" s="113">
        <v>263</v>
      </c>
      <c r="H187" s="169">
        <v>616</v>
      </c>
      <c r="I187" s="112">
        <v>165</v>
      </c>
      <c r="J187" s="114">
        <v>575</v>
      </c>
      <c r="K187" s="115">
        <f>SUM(Table2[[#This Row],[Residential]:[Energy Supply]])</f>
        <v>15971</v>
      </c>
      <c r="L187" s="112">
        <f>IF(VLOOKUP('FIND YOUR GHG INVENTORY DATA'!B187,'2010 Census Population'!B:E,4,FALSE)="1",SUMIFS('2010 Census Population'!F:F,'2010 Census Population'!B:B,'FIND YOUR GHG INVENTORY DATA'!B187),VLOOKUP('FIND YOUR GHG INVENTORY DATA'!B187,'2010 Census Population'!B:F,5,FALSE))</f>
        <v>1659</v>
      </c>
      <c r="M187" s="99">
        <f t="shared" si="18"/>
        <v>9.6268836648583491</v>
      </c>
    </row>
    <row r="188" spans="1:13" s="98" customFormat="1" x14ac:dyDescent="0.25">
      <c r="A188" s="97"/>
      <c r="B188" s="190" t="s">
        <v>244</v>
      </c>
      <c r="C188" s="112">
        <v>6622</v>
      </c>
      <c r="D188" s="112">
        <v>1119</v>
      </c>
      <c r="E188" s="112">
        <v>0</v>
      </c>
      <c r="F188" s="113">
        <v>12058</v>
      </c>
      <c r="G188" s="113">
        <v>453</v>
      </c>
      <c r="H188" s="169">
        <v>1060</v>
      </c>
      <c r="I188" s="112">
        <v>789</v>
      </c>
      <c r="J188" s="114">
        <v>219</v>
      </c>
      <c r="K188" s="115">
        <f>SUM(Table2[[#This Row],[Residential]:[Energy Supply]])</f>
        <v>22320</v>
      </c>
      <c r="L188" s="112">
        <f>IF(VLOOKUP('FIND YOUR GHG INVENTORY DATA'!B188,'2010 Census Population'!B:E,4,FALSE)="1",SUMIFS('2010 Census Population'!F:F,'2010 Census Population'!B:B,'FIND YOUR GHG INVENTORY DATA'!B188),VLOOKUP('FIND YOUR GHG INVENTORY DATA'!B188,'2010 Census Population'!B:F,5,FALSE))</f>
        <v>2856</v>
      </c>
      <c r="M188" s="99">
        <f t="shared" si="18"/>
        <v>7.8151260504201678</v>
      </c>
    </row>
    <row r="189" spans="1:13" s="98" customFormat="1" x14ac:dyDescent="0.25">
      <c r="A189" s="97"/>
      <c r="B189" s="190" t="s">
        <v>245</v>
      </c>
      <c r="C189" s="169">
        <v>2866</v>
      </c>
      <c r="D189" s="169">
        <v>1048</v>
      </c>
      <c r="E189" s="169">
        <v>0</v>
      </c>
      <c r="F189" s="168">
        <v>5647</v>
      </c>
      <c r="G189" s="168">
        <v>186</v>
      </c>
      <c r="H189" s="167">
        <v>433</v>
      </c>
      <c r="I189" s="112">
        <v>771</v>
      </c>
      <c r="J189" s="114">
        <v>148</v>
      </c>
      <c r="K189" s="115">
        <f>SUM(Table2[[#This Row],[Residential]:[Energy Supply]])</f>
        <v>11099</v>
      </c>
      <c r="L189" s="112">
        <f>IF(VLOOKUP('FIND YOUR GHG INVENTORY DATA'!B189,'2010 Census Population'!B:E,4,FALSE)="1",SUMIFS('2010 Census Population'!F:F,'2010 Census Population'!B:B,'FIND YOUR GHG INVENTORY DATA'!B189),VLOOKUP('FIND YOUR GHG INVENTORY DATA'!B189,'2010 Census Population'!B:F,5,FALSE))</f>
        <v>1167</v>
      </c>
      <c r="M189" s="99">
        <f t="shared" si="18"/>
        <v>9.5107112253641812</v>
      </c>
    </row>
    <row r="190" spans="1:13" s="98" customFormat="1" x14ac:dyDescent="0.25">
      <c r="A190" s="97"/>
      <c r="B190" s="190" t="s">
        <v>246</v>
      </c>
      <c r="C190" s="112">
        <v>34845</v>
      </c>
      <c r="D190" s="112">
        <v>29964</v>
      </c>
      <c r="E190" s="112">
        <v>41722</v>
      </c>
      <c r="F190" s="113">
        <v>84888</v>
      </c>
      <c r="G190" s="113">
        <v>2879</v>
      </c>
      <c r="H190" s="112">
        <v>6734</v>
      </c>
      <c r="I190" s="112">
        <v>0</v>
      </c>
      <c r="J190" s="114">
        <v>11122</v>
      </c>
      <c r="K190" s="115">
        <f>SUM(Table2[[#This Row],[Residential]:[Energy Supply]])</f>
        <v>212154</v>
      </c>
      <c r="L190" s="112">
        <f>IF(VLOOKUP('FIND YOUR GHG INVENTORY DATA'!B190,'2010 Census Population'!B:E,4,FALSE)="1",SUMIFS('2010 Census Population'!F:F,'2010 Census Population'!B:B,'FIND YOUR GHG INVENTORY DATA'!B190),VLOOKUP('FIND YOUR GHG INVENTORY DATA'!B190,'2010 Census Population'!B:F,5,FALSE))</f>
        <v>18142</v>
      </c>
      <c r="M190" s="99">
        <f t="shared" si="18"/>
        <v>11.694080035277258</v>
      </c>
    </row>
    <row r="191" spans="1:13" s="98" customFormat="1" x14ac:dyDescent="0.25">
      <c r="A191" s="97"/>
      <c r="B191" s="190" t="s">
        <v>247</v>
      </c>
      <c r="C191" s="112">
        <v>10577</v>
      </c>
      <c r="D191" s="112">
        <v>2615</v>
      </c>
      <c r="E191" s="112">
        <v>0</v>
      </c>
      <c r="F191" s="113">
        <v>13270</v>
      </c>
      <c r="G191" s="113">
        <v>1267</v>
      </c>
      <c r="H191" s="112">
        <v>2963</v>
      </c>
      <c r="I191" s="112">
        <v>1210</v>
      </c>
      <c r="J191" s="114">
        <v>950</v>
      </c>
      <c r="K191" s="115">
        <f>SUM(Table2[[#This Row],[Residential]:[Energy Supply]])</f>
        <v>32852</v>
      </c>
      <c r="L191" s="112">
        <f>IF(VLOOKUP('FIND YOUR GHG INVENTORY DATA'!B191,'2010 Census Population'!B:E,4,FALSE)="1",SUMIFS('2010 Census Population'!F:F,'2010 Census Population'!B:B,'FIND YOUR GHG INVENTORY DATA'!B191),VLOOKUP('FIND YOUR GHG INVENTORY DATA'!B191,'2010 Census Population'!B:F,5,FALSE))</f>
        <v>7984</v>
      </c>
      <c r="M191" s="99">
        <f t="shared" si="18"/>
        <v>4.1147294589178358</v>
      </c>
    </row>
    <row r="192" spans="1:13" s="98" customFormat="1" x14ac:dyDescent="0.25">
      <c r="A192" s="97"/>
      <c r="B192" s="190" t="s">
        <v>248</v>
      </c>
      <c r="C192" s="112">
        <v>8759</v>
      </c>
      <c r="D192" s="112">
        <v>3201</v>
      </c>
      <c r="E192" s="112">
        <v>0</v>
      </c>
      <c r="F192" s="113">
        <v>16904</v>
      </c>
      <c r="G192" s="113">
        <v>581</v>
      </c>
      <c r="H192" s="112">
        <v>1360</v>
      </c>
      <c r="I192" s="112">
        <v>1875</v>
      </c>
      <c r="J192" s="114">
        <v>497</v>
      </c>
      <c r="K192" s="115">
        <f>SUM(Table2[[#This Row],[Residential]:[Energy Supply]])</f>
        <v>33177</v>
      </c>
      <c r="L192" s="112">
        <f>IF(VLOOKUP('FIND YOUR GHG INVENTORY DATA'!B192,'2010 Census Population'!B:E,4,FALSE)="1",SUMIFS('2010 Census Population'!F:F,'2010 Census Population'!B:B,'FIND YOUR GHG INVENTORY DATA'!B192),VLOOKUP('FIND YOUR GHG INVENTORY DATA'!B192,'2010 Census Population'!B:F,5,FALSE))</f>
        <v>3664</v>
      </c>
      <c r="M192" s="99">
        <f t="shared" si="18"/>
        <v>9.0548580786026207</v>
      </c>
    </row>
    <row r="193" spans="1:13" s="98" customFormat="1" x14ac:dyDescent="0.25">
      <c r="A193" s="97"/>
      <c r="B193" s="190" t="s">
        <v>249</v>
      </c>
      <c r="C193" s="112">
        <v>6252</v>
      </c>
      <c r="D193" s="112">
        <v>2745</v>
      </c>
      <c r="E193" s="112">
        <v>351</v>
      </c>
      <c r="F193" s="113">
        <v>12085</v>
      </c>
      <c r="G193" s="113">
        <v>406</v>
      </c>
      <c r="H193" s="112">
        <v>949</v>
      </c>
      <c r="I193" s="112">
        <v>686</v>
      </c>
      <c r="J193" s="114">
        <v>373</v>
      </c>
      <c r="K193" s="115">
        <f>SUM(Table2[[#This Row],[Residential]:[Energy Supply]])</f>
        <v>23847</v>
      </c>
      <c r="L193" s="112">
        <f>IF(VLOOKUP('FIND YOUR GHG INVENTORY DATA'!B193,'2010 Census Population'!B:E,4,FALSE)="1",SUMIFS('2010 Census Population'!F:F,'2010 Census Population'!B:B,'FIND YOUR GHG INVENTORY DATA'!B193),VLOOKUP('FIND YOUR GHG INVENTORY DATA'!B193,'2010 Census Population'!B:F,5,FALSE))</f>
        <v>2558</v>
      </c>
      <c r="M193" s="99">
        <f t="shared" si="18"/>
        <v>9.3225175918686478</v>
      </c>
    </row>
    <row r="194" spans="1:13" s="98" customFormat="1" x14ac:dyDescent="0.25">
      <c r="A194" s="97"/>
      <c r="B194" s="190" t="s">
        <v>250</v>
      </c>
      <c r="C194" s="112">
        <v>1128</v>
      </c>
      <c r="D194" s="112">
        <v>798</v>
      </c>
      <c r="E194" s="112">
        <v>0</v>
      </c>
      <c r="F194" s="113">
        <v>2003</v>
      </c>
      <c r="G194" s="113">
        <v>72</v>
      </c>
      <c r="H194" s="112">
        <v>167</v>
      </c>
      <c r="I194" s="112">
        <v>0</v>
      </c>
      <c r="J194" s="114">
        <v>84</v>
      </c>
      <c r="K194" s="115">
        <f>SUM(Table2[[#This Row],[Residential]:[Energy Supply]])</f>
        <v>4252</v>
      </c>
      <c r="L194" s="112">
        <f>IF(VLOOKUP('FIND YOUR GHG INVENTORY DATA'!B194,'2010 Census Population'!B:E,4,FALSE)="1",SUMIFS('2010 Census Population'!F:F,'2010 Census Population'!B:B,'FIND YOUR GHG INVENTORY DATA'!B194),VLOOKUP('FIND YOUR GHG INVENTORY DATA'!B194,'2010 Census Population'!B:F,5,FALSE))</f>
        <v>450</v>
      </c>
      <c r="M194" s="99">
        <f t="shared" si="18"/>
        <v>9.448888888888888</v>
      </c>
    </row>
    <row r="195" spans="1:13" s="98" customFormat="1" x14ac:dyDescent="0.25">
      <c r="A195" s="97"/>
      <c r="B195" s="190" t="s">
        <v>252</v>
      </c>
      <c r="C195" s="112">
        <v>4280</v>
      </c>
      <c r="D195" s="112">
        <v>3036</v>
      </c>
      <c r="E195" s="112">
        <v>655</v>
      </c>
      <c r="F195" s="113">
        <v>12260</v>
      </c>
      <c r="G195" s="113">
        <v>378</v>
      </c>
      <c r="H195" s="112">
        <v>884</v>
      </c>
      <c r="I195" s="112">
        <v>32</v>
      </c>
      <c r="J195" s="114">
        <v>770</v>
      </c>
      <c r="K195" s="115">
        <f>SUM(Table2[[#This Row],[Residential]:[Energy Supply]])</f>
        <v>22295</v>
      </c>
      <c r="L195" s="112">
        <f>IF(VLOOKUP('FIND YOUR GHG INVENTORY DATA'!B195,'2010 Census Population'!B:E,4,FALSE)="1",SUMIFS('2010 Census Population'!F:F,'2010 Census Population'!B:B,'FIND YOUR GHG INVENTORY DATA'!B195),VLOOKUP('FIND YOUR GHG INVENTORY DATA'!B195,'2010 Census Population'!B:F,5,FALSE))</f>
        <v>2382</v>
      </c>
      <c r="M195" s="99">
        <f t="shared" si="18"/>
        <v>9.3597816960537372</v>
      </c>
    </row>
    <row r="196" spans="1:13" s="188" customFormat="1" x14ac:dyDescent="0.25">
      <c r="A196" s="68"/>
      <c r="B196" s="190" t="s">
        <v>254</v>
      </c>
      <c r="C196" s="112">
        <v>4609</v>
      </c>
      <c r="D196" s="112">
        <v>5985</v>
      </c>
      <c r="E196" s="112">
        <v>980</v>
      </c>
      <c r="F196" s="113">
        <v>11817</v>
      </c>
      <c r="G196" s="113">
        <v>375</v>
      </c>
      <c r="H196" s="112">
        <v>878</v>
      </c>
      <c r="I196" s="112">
        <v>150</v>
      </c>
      <c r="J196" s="114">
        <v>1131</v>
      </c>
      <c r="K196" s="183">
        <f>SUM(Table2[[#This Row],[Residential]:[Energy Supply]])</f>
        <v>25925</v>
      </c>
      <c r="L196" s="112">
        <f>IF(VLOOKUP('FIND YOUR GHG INVENTORY DATA'!B196,'2010 Census Population'!B:E,4,FALSE)="1",SUMIFS('2010 Census Population'!F:F,'2010 Census Population'!B:B,'FIND YOUR GHG INVENTORY DATA'!B196),VLOOKUP('FIND YOUR GHG INVENTORY DATA'!B196,'2010 Census Population'!B:F,5,FALSE))</f>
        <v>2365</v>
      </c>
      <c r="M196" s="99">
        <f>K196/L196</f>
        <v>10.961945031712473</v>
      </c>
    </row>
    <row r="197" spans="1:13" s="188" customFormat="1" x14ac:dyDescent="0.25">
      <c r="A197" s="68"/>
      <c r="B197" s="190" t="s">
        <v>255</v>
      </c>
      <c r="C197" s="112">
        <v>1426</v>
      </c>
      <c r="D197" s="112">
        <v>569</v>
      </c>
      <c r="E197" s="112">
        <v>0</v>
      </c>
      <c r="F197" s="113">
        <v>3234</v>
      </c>
      <c r="G197" s="113">
        <v>88</v>
      </c>
      <c r="H197" s="112">
        <v>204</v>
      </c>
      <c r="I197" s="112">
        <v>345</v>
      </c>
      <c r="J197" s="114">
        <v>82</v>
      </c>
      <c r="K197" s="183">
        <f>SUM(Table2[[#This Row],[Residential]:[Energy Supply]])</f>
        <v>5948</v>
      </c>
      <c r="L197" s="112">
        <f>IF(VLOOKUP('FIND YOUR GHG INVENTORY DATA'!B197,'2010 Census Population'!B:E,4,FALSE)="1",SUMIFS('2010 Census Population'!F:F,'2010 Census Population'!B:B,'FIND YOUR GHG INVENTORY DATA'!B197),VLOOKUP('FIND YOUR GHG INVENTORY DATA'!B197,'2010 Census Population'!B:F,5,FALSE))</f>
        <v>550</v>
      </c>
      <c r="M197" s="99">
        <f>K197/L197</f>
        <v>10.814545454545454</v>
      </c>
    </row>
    <row r="198" spans="1:13" s="188" customFormat="1" x14ac:dyDescent="0.25">
      <c r="A198" s="68"/>
      <c r="B198" s="190" t="s">
        <v>253</v>
      </c>
      <c r="C198" s="112">
        <v>12682</v>
      </c>
      <c r="D198" s="112">
        <v>10839</v>
      </c>
      <c r="E198" s="112">
        <v>980</v>
      </c>
      <c r="F198" s="113">
        <v>28100</v>
      </c>
      <c r="G198" s="113">
        <v>907</v>
      </c>
      <c r="H198" s="112">
        <v>2122</v>
      </c>
      <c r="I198" s="112">
        <v>3431</v>
      </c>
      <c r="J198" s="114">
        <v>1704</v>
      </c>
      <c r="K198" s="183">
        <f>SUM(Table2[[#This Row],[Residential]:[Energy Supply]])</f>
        <v>60765</v>
      </c>
      <c r="L198" s="112">
        <f>IF(VLOOKUP('FIND YOUR GHG INVENTORY DATA'!B198,'2010 Census Population'!B:E,4,FALSE)="1",SUMIFS('2010 Census Population'!F:F,'2010 Census Population'!B:B,'FIND YOUR GHG INVENTORY DATA'!B198),VLOOKUP('FIND YOUR GHG INVENTORY DATA'!B198,'2010 Census Population'!B:F,5,FALSE))</f>
        <v>5718</v>
      </c>
      <c r="M198" s="99">
        <f t="shared" ref="M198:M201" si="19">K198/L198</f>
        <v>10.626967471143757</v>
      </c>
    </row>
    <row r="199" spans="1:13" s="188" customFormat="1" x14ac:dyDescent="0.25">
      <c r="A199" s="68"/>
      <c r="B199" s="190" t="s">
        <v>240</v>
      </c>
      <c r="C199" s="112">
        <v>9669</v>
      </c>
      <c r="D199" s="112">
        <v>2618</v>
      </c>
      <c r="E199" s="112">
        <v>589</v>
      </c>
      <c r="F199" s="113">
        <v>17718</v>
      </c>
      <c r="G199" s="113">
        <v>625</v>
      </c>
      <c r="H199" s="112">
        <v>1462</v>
      </c>
      <c r="I199" s="112">
        <v>2131</v>
      </c>
      <c r="J199" s="114">
        <v>659</v>
      </c>
      <c r="K199" s="183">
        <f>SUM(Table2[[#This Row],[Residential]:[Energy Supply]])</f>
        <v>35471</v>
      </c>
      <c r="L199" s="112">
        <f>IF(VLOOKUP('FIND YOUR GHG INVENTORY DATA'!B199,'2010 Census Population'!B:E,4,FALSE)="1",SUMIFS('2010 Census Population'!F:F,'2010 Census Population'!B:B,'FIND YOUR GHG INVENTORY DATA'!B199),VLOOKUP('FIND YOUR GHG INVENTORY DATA'!B199,'2010 Census Population'!B:F,5,FALSE))</f>
        <v>3939</v>
      </c>
      <c r="M199" s="99">
        <f t="shared" si="19"/>
        <v>9.0050774308200054</v>
      </c>
    </row>
    <row r="200" spans="1:13" s="188" customFormat="1" x14ac:dyDescent="0.25">
      <c r="A200" s="68"/>
      <c r="B200" s="190" t="s">
        <v>256</v>
      </c>
      <c r="C200" s="112">
        <v>1638</v>
      </c>
      <c r="D200" s="112">
        <v>1156</v>
      </c>
      <c r="E200" s="112">
        <v>589</v>
      </c>
      <c r="F200" s="113">
        <v>3750</v>
      </c>
      <c r="G200" s="113">
        <v>122</v>
      </c>
      <c r="H200" s="112">
        <v>286</v>
      </c>
      <c r="I200" s="112">
        <v>0</v>
      </c>
      <c r="J200" s="114">
        <v>332</v>
      </c>
      <c r="K200" s="183">
        <f>SUM(Table2[[#This Row],[Residential]:[Energy Supply]])</f>
        <v>7873</v>
      </c>
      <c r="L200" s="112">
        <f>IF(VLOOKUP('FIND YOUR GHG INVENTORY DATA'!B200,'2010 Census Population'!B:E,4,FALSE)="1",SUMIFS('2010 Census Population'!F:F,'2010 Census Population'!B:B,'FIND YOUR GHG INVENTORY DATA'!B200),VLOOKUP('FIND YOUR GHG INVENTORY DATA'!B200,'2010 Census Population'!B:F,5,FALSE))</f>
        <v>771</v>
      </c>
      <c r="M200" s="99">
        <f t="shared" si="19"/>
        <v>10.211413748378728</v>
      </c>
    </row>
    <row r="201" spans="1:13" s="188" customFormat="1" x14ac:dyDescent="0.25">
      <c r="A201" s="68"/>
      <c r="B201" s="190" t="s">
        <v>251</v>
      </c>
      <c r="C201" s="112">
        <v>18741</v>
      </c>
      <c r="D201" s="112">
        <v>7151</v>
      </c>
      <c r="E201" s="112">
        <v>922</v>
      </c>
      <c r="F201" s="113">
        <v>38449</v>
      </c>
      <c r="G201" s="113">
        <v>1349</v>
      </c>
      <c r="H201" s="112">
        <v>3155</v>
      </c>
      <c r="I201" s="112">
        <v>3414</v>
      </c>
      <c r="J201" s="114">
        <v>1741</v>
      </c>
      <c r="K201" s="183">
        <f>SUM(Table2[[#This Row],[Residential]:[Energy Supply]])</f>
        <v>74922</v>
      </c>
      <c r="L201" s="112">
        <f>IF(VLOOKUP('FIND YOUR GHG INVENTORY DATA'!B201,'2010 Census Population'!B:E,4,FALSE)="1",SUMIFS('2010 Census Population'!F:F,'2010 Census Population'!B:B,'FIND YOUR GHG INVENTORY DATA'!B201),VLOOKUP('FIND YOUR GHG INVENTORY DATA'!B201,'2010 Census Population'!B:F,5,FALSE))</f>
        <v>8501</v>
      </c>
      <c r="M201" s="99">
        <f t="shared" si="19"/>
        <v>8.8133160804611226</v>
      </c>
    </row>
    <row r="202" spans="1:13" s="188" customFormat="1" x14ac:dyDescent="0.25">
      <c r="A202" s="68"/>
      <c r="B202" s="190" t="s">
        <v>257</v>
      </c>
      <c r="C202" s="112">
        <v>14628</v>
      </c>
      <c r="D202" s="112">
        <v>3907</v>
      </c>
      <c r="E202" s="112">
        <v>7179</v>
      </c>
      <c r="F202" s="112">
        <v>33309</v>
      </c>
      <c r="G202" s="113">
        <v>1085</v>
      </c>
      <c r="H202" s="112">
        <v>2539</v>
      </c>
      <c r="I202" s="112">
        <v>1037</v>
      </c>
      <c r="J202" s="114">
        <v>1550</v>
      </c>
      <c r="K202" s="183">
        <f>SUM(Table2[[#This Row],[Residential]:[Energy Supply]])</f>
        <v>65234</v>
      </c>
      <c r="L202" s="112">
        <f>IF(VLOOKUP('FIND YOUR GHG INVENTORY DATA'!B202,'2010 Census Population'!B:E,4,FALSE)="1",SUMIFS('2010 Census Population'!F:F,'2010 Census Population'!B:B,'FIND YOUR GHG INVENTORY DATA'!B202),VLOOKUP('FIND YOUR GHG INVENTORY DATA'!B202,'2010 Census Population'!B:F,5,FALSE))</f>
        <v>6840</v>
      </c>
      <c r="M202" s="99">
        <f>K202/L202</f>
        <v>9.5371345029239762</v>
      </c>
    </row>
    <row r="203" spans="1:13" s="188" customFormat="1" x14ac:dyDescent="0.25">
      <c r="A203" s="68"/>
      <c r="B203" s="190" t="s">
        <v>258</v>
      </c>
      <c r="C203" s="112">
        <v>14114</v>
      </c>
      <c r="D203" s="112">
        <v>5444</v>
      </c>
      <c r="E203" s="112">
        <v>50494</v>
      </c>
      <c r="F203" s="112">
        <v>26855</v>
      </c>
      <c r="G203" s="113">
        <v>941</v>
      </c>
      <c r="H203" s="112">
        <v>2200</v>
      </c>
      <c r="I203" s="112">
        <v>1502</v>
      </c>
      <c r="J203" s="114">
        <v>7777</v>
      </c>
      <c r="K203" s="183">
        <f>SUM(Table2[[#This Row],[Residential]:[Energy Supply]])</f>
        <v>109327</v>
      </c>
      <c r="L203" s="112">
        <f>IF(VLOOKUP('FIND YOUR GHG INVENTORY DATA'!B203,'2010 Census Population'!B:E,4,FALSE)="1",SUMIFS('2010 Census Population'!F:F,'2010 Census Population'!B:B,'FIND YOUR GHG INVENTORY DATA'!B203),VLOOKUP('FIND YOUR GHG INVENTORY DATA'!B203,'2010 Census Population'!B:F,5,FALSE))</f>
        <v>5926</v>
      </c>
      <c r="M203" s="189">
        <f>K203/L203</f>
        <v>18.448700641241984</v>
      </c>
    </row>
    <row r="204" spans="1:13" s="188" customFormat="1" x14ac:dyDescent="0.25">
      <c r="A204" s="68"/>
      <c r="B204" s="190" t="s">
        <v>259</v>
      </c>
      <c r="C204" s="112">
        <v>10997</v>
      </c>
      <c r="D204" s="112">
        <v>1721</v>
      </c>
      <c r="E204" s="112">
        <v>0</v>
      </c>
      <c r="F204" s="112">
        <v>19058</v>
      </c>
      <c r="G204" s="113">
        <v>675</v>
      </c>
      <c r="H204" s="112">
        <v>1578</v>
      </c>
      <c r="I204" s="112">
        <v>1323</v>
      </c>
      <c r="J204" s="114">
        <v>400</v>
      </c>
      <c r="K204" s="183">
        <f>SUM(Table2[[#This Row],[Residential]:[Energy Supply]])</f>
        <v>35752</v>
      </c>
      <c r="L204" s="112">
        <f>IF(VLOOKUP('FIND YOUR GHG INVENTORY DATA'!B204,'2010 Census Population'!B:E,4,FALSE)="1",SUMIFS('2010 Census Population'!F:F,'2010 Census Population'!B:B,'FIND YOUR GHG INVENTORY DATA'!B204),VLOOKUP('FIND YOUR GHG INVENTORY DATA'!B204,'2010 Census Population'!B:F,5,FALSE))</f>
        <v>4252</v>
      </c>
      <c r="M204" s="99">
        <f>K204/L204</f>
        <v>8.408278457196614</v>
      </c>
    </row>
    <row r="205" spans="1:13" s="188" customFormat="1" x14ac:dyDescent="0.25">
      <c r="A205" s="68"/>
      <c r="B205" s="190" t="s">
        <v>260</v>
      </c>
      <c r="C205" s="112">
        <v>3277</v>
      </c>
      <c r="D205" s="112">
        <v>1208</v>
      </c>
      <c r="E205" s="112">
        <v>2805</v>
      </c>
      <c r="F205" s="113">
        <v>5940</v>
      </c>
      <c r="G205" s="113">
        <v>202</v>
      </c>
      <c r="H205" s="112">
        <v>474</v>
      </c>
      <c r="I205" s="112">
        <v>635</v>
      </c>
      <c r="J205" s="114">
        <v>359</v>
      </c>
      <c r="K205" s="183">
        <f>SUM(Table2[[#This Row],[Residential]:[Energy Supply]])</f>
        <v>14900</v>
      </c>
      <c r="L205" s="112">
        <f>IF(VLOOKUP('FIND YOUR GHG INVENTORY DATA'!B205,'2010 Census Population'!B:E,4,FALSE)="1",SUMIFS('2010 Census Population'!F:F,'2010 Census Population'!B:B,'FIND YOUR GHG INVENTORY DATA'!B205),VLOOKUP('FIND YOUR GHG INVENTORY DATA'!B205,'2010 Census Population'!B:F,5,FALSE))</f>
        <v>1277</v>
      </c>
      <c r="M205" s="99">
        <f>K205/L205</f>
        <v>11.667971808927174</v>
      </c>
    </row>
    <row r="209" spans="2:2" x14ac:dyDescent="0.25">
      <c r="B209" s="102"/>
    </row>
  </sheetData>
  <mergeCells count="6">
    <mergeCell ref="B50:M50"/>
    <mergeCell ref="I2:M2"/>
    <mergeCell ref="I3:M3"/>
    <mergeCell ref="D6:G6"/>
    <mergeCell ref="B12:C12"/>
    <mergeCell ref="D29:G29"/>
  </mergeCells>
  <dataValidations count="1">
    <dataValidation allowBlank="1" showInputMessage="1" showErrorMessage="1" prompt="What is the name of your local government? " sqref="D6:G6 D29:G29"/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19"/>
  <sheetViews>
    <sheetView workbookViewId="0">
      <selection activeCell="N3" sqref="N3"/>
    </sheetView>
  </sheetViews>
  <sheetFormatPr defaultRowHeight="15" x14ac:dyDescent="0.25"/>
  <cols>
    <col min="11" max="11" width="58.42578125" customWidth="1"/>
    <col min="12" max="12" width="43.85546875" customWidth="1"/>
    <col min="14" max="14" width="14.85546875" customWidth="1"/>
    <col min="15" max="15" width="36.5703125" bestFit="1" customWidth="1"/>
  </cols>
  <sheetData>
    <row r="8" spans="2:12" ht="15.75" thickBot="1" x14ac:dyDescent="0.3">
      <c r="B8" t="s">
        <v>77</v>
      </c>
      <c r="D8" s="101" t="s">
        <v>76</v>
      </c>
    </row>
    <row r="9" spans="2:12" ht="24.75" thickTop="1" thickBot="1" x14ac:dyDescent="0.3">
      <c r="K9" s="69" t="s">
        <v>23</v>
      </c>
      <c r="L9" s="69" t="s">
        <v>24</v>
      </c>
    </row>
    <row r="10" spans="2:12" ht="16.5" thickTop="1" thickBot="1" x14ac:dyDescent="0.3">
      <c r="K10" s="367" t="s">
        <v>25</v>
      </c>
      <c r="L10" s="369" t="s">
        <v>26</v>
      </c>
    </row>
    <row r="11" spans="2:12" ht="16.5" thickTop="1" thickBot="1" x14ac:dyDescent="0.3">
      <c r="K11" s="368"/>
      <c r="L11" s="369"/>
    </row>
    <row r="12" spans="2:12" ht="55.5" customHeight="1" thickTop="1" thickBot="1" x14ac:dyDescent="0.3">
      <c r="K12" s="368"/>
      <c r="L12" s="369"/>
    </row>
    <row r="13" spans="2:12" ht="12" customHeight="1" thickTop="1" thickBot="1" x14ac:dyDescent="0.3">
      <c r="K13" s="368"/>
      <c r="L13" s="369"/>
    </row>
    <row r="14" spans="2:12" ht="81.75" customHeight="1" thickTop="1" thickBot="1" x14ac:dyDescent="0.3">
      <c r="K14" s="70" t="s">
        <v>27</v>
      </c>
      <c r="L14" s="71" t="s">
        <v>28</v>
      </c>
    </row>
    <row r="15" spans="2:12" ht="96" customHeight="1" thickTop="1" thickBot="1" x14ac:dyDescent="0.3">
      <c r="K15" s="72" t="s">
        <v>29</v>
      </c>
      <c r="L15" s="71" t="s">
        <v>30</v>
      </c>
    </row>
    <row r="16" spans="2:12" ht="141" customHeight="1" thickTop="1" thickBot="1" x14ac:dyDescent="0.3">
      <c r="K16" s="72" t="s">
        <v>31</v>
      </c>
      <c r="L16" s="71" t="s">
        <v>32</v>
      </c>
    </row>
    <row r="17" spans="11:12" ht="89.25" customHeight="1" thickTop="1" thickBot="1" x14ac:dyDescent="0.3">
      <c r="K17" s="72" t="s">
        <v>11</v>
      </c>
      <c r="L17" s="71" t="s">
        <v>33</v>
      </c>
    </row>
    <row r="18" spans="11:12" ht="141" customHeight="1" thickTop="1" thickBot="1" x14ac:dyDescent="0.3">
      <c r="K18" s="72" t="s">
        <v>12</v>
      </c>
      <c r="L18" s="71" t="s">
        <v>34</v>
      </c>
    </row>
    <row r="19" spans="11:12" ht="15.75" thickTop="1" x14ac:dyDescent="0.25"/>
  </sheetData>
  <mergeCells count="2">
    <mergeCell ref="K10:K13"/>
    <mergeCell ref="L10:L13"/>
  </mergeCells>
  <hyperlinks>
    <hyperlink ref="D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5"/>
  <sheetViews>
    <sheetView topLeftCell="B119" workbookViewId="0">
      <selection activeCell="B137" sqref="B137"/>
    </sheetView>
  </sheetViews>
  <sheetFormatPr defaultRowHeight="15" x14ac:dyDescent="0.25"/>
  <cols>
    <col min="1" max="1" width="12.7109375" style="125" bestFit="1" customWidth="1"/>
    <col min="2" max="2" width="27.5703125" style="125" customWidth="1"/>
    <col min="3" max="3" width="19.42578125" style="126" bestFit="1" customWidth="1"/>
    <col min="4" max="4" width="20.140625" style="126" customWidth="1"/>
    <col min="5" max="5" width="28.5703125" style="126" bestFit="1" customWidth="1"/>
    <col min="6" max="6" width="10.7109375" style="126" customWidth="1"/>
    <col min="7" max="7" width="10.5703125" style="121" customWidth="1"/>
    <col min="8" max="245" width="9.140625" style="121"/>
    <col min="246" max="246" width="6.7109375" style="121" customWidth="1"/>
    <col min="247" max="247" width="26.85546875" style="121" customWidth="1"/>
    <col min="248" max="248" width="0.7109375" style="121" customWidth="1"/>
    <col min="249" max="249" width="1" style="121" customWidth="1"/>
    <col min="250" max="250" width="6.7109375" style="121" customWidth="1"/>
    <col min="251" max="251" width="3.7109375" style="121" customWidth="1"/>
    <col min="252" max="257" width="11.42578125" style="121" customWidth="1"/>
    <col min="258" max="501" width="9.140625" style="121"/>
    <col min="502" max="502" width="6.7109375" style="121" customWidth="1"/>
    <col min="503" max="503" width="26.85546875" style="121" customWidth="1"/>
    <col min="504" max="504" width="0.7109375" style="121" customWidth="1"/>
    <col min="505" max="505" width="1" style="121" customWidth="1"/>
    <col min="506" max="506" width="6.7109375" style="121" customWidth="1"/>
    <col min="507" max="507" width="3.7109375" style="121" customWidth="1"/>
    <col min="508" max="513" width="11.42578125" style="121" customWidth="1"/>
    <col min="514" max="757" width="9.140625" style="121"/>
    <col min="758" max="758" width="6.7109375" style="121" customWidth="1"/>
    <col min="759" max="759" width="26.85546875" style="121" customWidth="1"/>
    <col min="760" max="760" width="0.7109375" style="121" customWidth="1"/>
    <col min="761" max="761" width="1" style="121" customWidth="1"/>
    <col min="762" max="762" width="6.7109375" style="121" customWidth="1"/>
    <col min="763" max="763" width="3.7109375" style="121" customWidth="1"/>
    <col min="764" max="769" width="11.42578125" style="121" customWidth="1"/>
    <col min="770" max="1013" width="9.140625" style="121"/>
    <col min="1014" max="1014" width="6.7109375" style="121" customWidth="1"/>
    <col min="1015" max="1015" width="26.85546875" style="121" customWidth="1"/>
    <col min="1016" max="1016" width="0.7109375" style="121" customWidth="1"/>
    <col min="1017" max="1017" width="1" style="121" customWidth="1"/>
    <col min="1018" max="1018" width="6.7109375" style="121" customWidth="1"/>
    <col min="1019" max="1019" width="3.7109375" style="121" customWidth="1"/>
    <col min="1020" max="1025" width="11.42578125" style="121" customWidth="1"/>
    <col min="1026" max="1269" width="9.140625" style="121"/>
    <col min="1270" max="1270" width="6.7109375" style="121" customWidth="1"/>
    <col min="1271" max="1271" width="26.85546875" style="121" customWidth="1"/>
    <col min="1272" max="1272" width="0.7109375" style="121" customWidth="1"/>
    <col min="1273" max="1273" width="1" style="121" customWidth="1"/>
    <col min="1274" max="1274" width="6.7109375" style="121" customWidth="1"/>
    <col min="1275" max="1275" width="3.7109375" style="121" customWidth="1"/>
    <col min="1276" max="1281" width="11.42578125" style="121" customWidth="1"/>
    <col min="1282" max="1525" width="9.140625" style="121"/>
    <col min="1526" max="1526" width="6.7109375" style="121" customWidth="1"/>
    <col min="1527" max="1527" width="26.85546875" style="121" customWidth="1"/>
    <col min="1528" max="1528" width="0.7109375" style="121" customWidth="1"/>
    <col min="1529" max="1529" width="1" style="121" customWidth="1"/>
    <col min="1530" max="1530" width="6.7109375" style="121" customWidth="1"/>
    <col min="1531" max="1531" width="3.7109375" style="121" customWidth="1"/>
    <col min="1532" max="1537" width="11.42578125" style="121" customWidth="1"/>
    <col min="1538" max="1781" width="9.140625" style="121"/>
    <col min="1782" max="1782" width="6.7109375" style="121" customWidth="1"/>
    <col min="1783" max="1783" width="26.85546875" style="121" customWidth="1"/>
    <col min="1784" max="1784" width="0.7109375" style="121" customWidth="1"/>
    <col min="1785" max="1785" width="1" style="121" customWidth="1"/>
    <col min="1786" max="1786" width="6.7109375" style="121" customWidth="1"/>
    <col min="1787" max="1787" width="3.7109375" style="121" customWidth="1"/>
    <col min="1788" max="1793" width="11.42578125" style="121" customWidth="1"/>
    <col min="1794" max="2037" width="9.140625" style="121"/>
    <col min="2038" max="2038" width="6.7109375" style="121" customWidth="1"/>
    <col min="2039" max="2039" width="26.85546875" style="121" customWidth="1"/>
    <col min="2040" max="2040" width="0.7109375" style="121" customWidth="1"/>
    <col min="2041" max="2041" width="1" style="121" customWidth="1"/>
    <col min="2042" max="2042" width="6.7109375" style="121" customWidth="1"/>
    <col min="2043" max="2043" width="3.7109375" style="121" customWidth="1"/>
    <col min="2044" max="2049" width="11.42578125" style="121" customWidth="1"/>
    <col min="2050" max="2293" width="9.140625" style="121"/>
    <col min="2294" max="2294" width="6.7109375" style="121" customWidth="1"/>
    <col min="2295" max="2295" width="26.85546875" style="121" customWidth="1"/>
    <col min="2296" max="2296" width="0.7109375" style="121" customWidth="1"/>
    <col min="2297" max="2297" width="1" style="121" customWidth="1"/>
    <col min="2298" max="2298" width="6.7109375" style="121" customWidth="1"/>
    <col min="2299" max="2299" width="3.7109375" style="121" customWidth="1"/>
    <col min="2300" max="2305" width="11.42578125" style="121" customWidth="1"/>
    <col min="2306" max="2549" width="9.140625" style="121"/>
    <col min="2550" max="2550" width="6.7109375" style="121" customWidth="1"/>
    <col min="2551" max="2551" width="26.85546875" style="121" customWidth="1"/>
    <col min="2552" max="2552" width="0.7109375" style="121" customWidth="1"/>
    <col min="2553" max="2553" width="1" style="121" customWidth="1"/>
    <col min="2554" max="2554" width="6.7109375" style="121" customWidth="1"/>
    <col min="2555" max="2555" width="3.7109375" style="121" customWidth="1"/>
    <col min="2556" max="2561" width="11.42578125" style="121" customWidth="1"/>
    <col min="2562" max="2805" width="9.140625" style="121"/>
    <col min="2806" max="2806" width="6.7109375" style="121" customWidth="1"/>
    <col min="2807" max="2807" width="26.85546875" style="121" customWidth="1"/>
    <col min="2808" max="2808" width="0.7109375" style="121" customWidth="1"/>
    <col min="2809" max="2809" width="1" style="121" customWidth="1"/>
    <col min="2810" max="2810" width="6.7109375" style="121" customWidth="1"/>
    <col min="2811" max="2811" width="3.7109375" style="121" customWidth="1"/>
    <col min="2812" max="2817" width="11.42578125" style="121" customWidth="1"/>
    <col min="2818" max="3061" width="9.140625" style="121"/>
    <col min="3062" max="3062" width="6.7109375" style="121" customWidth="1"/>
    <col min="3063" max="3063" width="26.85546875" style="121" customWidth="1"/>
    <col min="3064" max="3064" width="0.7109375" style="121" customWidth="1"/>
    <col min="3065" max="3065" width="1" style="121" customWidth="1"/>
    <col min="3066" max="3066" width="6.7109375" style="121" customWidth="1"/>
    <col min="3067" max="3067" width="3.7109375" style="121" customWidth="1"/>
    <col min="3068" max="3073" width="11.42578125" style="121" customWidth="1"/>
    <col min="3074" max="3317" width="9.140625" style="121"/>
    <col min="3318" max="3318" width="6.7109375" style="121" customWidth="1"/>
    <col min="3319" max="3319" width="26.85546875" style="121" customWidth="1"/>
    <col min="3320" max="3320" width="0.7109375" style="121" customWidth="1"/>
    <col min="3321" max="3321" width="1" style="121" customWidth="1"/>
    <col min="3322" max="3322" width="6.7109375" style="121" customWidth="1"/>
    <col min="3323" max="3323" width="3.7109375" style="121" customWidth="1"/>
    <col min="3324" max="3329" width="11.42578125" style="121" customWidth="1"/>
    <col min="3330" max="3573" width="9.140625" style="121"/>
    <col min="3574" max="3574" width="6.7109375" style="121" customWidth="1"/>
    <col min="3575" max="3575" width="26.85546875" style="121" customWidth="1"/>
    <col min="3576" max="3576" width="0.7109375" style="121" customWidth="1"/>
    <col min="3577" max="3577" width="1" style="121" customWidth="1"/>
    <col min="3578" max="3578" width="6.7109375" style="121" customWidth="1"/>
    <col min="3579" max="3579" width="3.7109375" style="121" customWidth="1"/>
    <col min="3580" max="3585" width="11.42578125" style="121" customWidth="1"/>
    <col min="3586" max="3829" width="9.140625" style="121"/>
    <col min="3830" max="3830" width="6.7109375" style="121" customWidth="1"/>
    <col min="3831" max="3831" width="26.85546875" style="121" customWidth="1"/>
    <col min="3832" max="3832" width="0.7109375" style="121" customWidth="1"/>
    <col min="3833" max="3833" width="1" style="121" customWidth="1"/>
    <col min="3834" max="3834" width="6.7109375" style="121" customWidth="1"/>
    <col min="3835" max="3835" width="3.7109375" style="121" customWidth="1"/>
    <col min="3836" max="3841" width="11.42578125" style="121" customWidth="1"/>
    <col min="3842" max="4085" width="9.140625" style="121"/>
    <col min="4086" max="4086" width="6.7109375" style="121" customWidth="1"/>
    <col min="4087" max="4087" width="26.85546875" style="121" customWidth="1"/>
    <col min="4088" max="4088" width="0.7109375" style="121" customWidth="1"/>
    <col min="4089" max="4089" width="1" style="121" customWidth="1"/>
    <col min="4090" max="4090" width="6.7109375" style="121" customWidth="1"/>
    <col min="4091" max="4091" width="3.7109375" style="121" customWidth="1"/>
    <col min="4092" max="4097" width="11.42578125" style="121" customWidth="1"/>
    <col min="4098" max="4341" width="9.140625" style="121"/>
    <col min="4342" max="4342" width="6.7109375" style="121" customWidth="1"/>
    <col min="4343" max="4343" width="26.85546875" style="121" customWidth="1"/>
    <col min="4344" max="4344" width="0.7109375" style="121" customWidth="1"/>
    <col min="4345" max="4345" width="1" style="121" customWidth="1"/>
    <col min="4346" max="4346" width="6.7109375" style="121" customWidth="1"/>
    <col min="4347" max="4347" width="3.7109375" style="121" customWidth="1"/>
    <col min="4348" max="4353" width="11.42578125" style="121" customWidth="1"/>
    <col min="4354" max="4597" width="9.140625" style="121"/>
    <col min="4598" max="4598" width="6.7109375" style="121" customWidth="1"/>
    <col min="4599" max="4599" width="26.85546875" style="121" customWidth="1"/>
    <col min="4600" max="4600" width="0.7109375" style="121" customWidth="1"/>
    <col min="4601" max="4601" width="1" style="121" customWidth="1"/>
    <col min="4602" max="4602" width="6.7109375" style="121" customWidth="1"/>
    <col min="4603" max="4603" width="3.7109375" style="121" customWidth="1"/>
    <col min="4604" max="4609" width="11.42578125" style="121" customWidth="1"/>
    <col min="4610" max="4853" width="9.140625" style="121"/>
    <col min="4854" max="4854" width="6.7109375" style="121" customWidth="1"/>
    <col min="4855" max="4855" width="26.85546875" style="121" customWidth="1"/>
    <col min="4856" max="4856" width="0.7109375" style="121" customWidth="1"/>
    <col min="4857" max="4857" width="1" style="121" customWidth="1"/>
    <col min="4858" max="4858" width="6.7109375" style="121" customWidth="1"/>
    <col min="4859" max="4859" width="3.7109375" style="121" customWidth="1"/>
    <col min="4860" max="4865" width="11.42578125" style="121" customWidth="1"/>
    <col min="4866" max="5109" width="9.140625" style="121"/>
    <col min="5110" max="5110" width="6.7109375" style="121" customWidth="1"/>
    <col min="5111" max="5111" width="26.85546875" style="121" customWidth="1"/>
    <col min="5112" max="5112" width="0.7109375" style="121" customWidth="1"/>
    <col min="5113" max="5113" width="1" style="121" customWidth="1"/>
    <col min="5114" max="5114" width="6.7109375" style="121" customWidth="1"/>
    <col min="5115" max="5115" width="3.7109375" style="121" customWidth="1"/>
    <col min="5116" max="5121" width="11.42578125" style="121" customWidth="1"/>
    <col min="5122" max="5365" width="9.140625" style="121"/>
    <col min="5366" max="5366" width="6.7109375" style="121" customWidth="1"/>
    <col min="5367" max="5367" width="26.85546875" style="121" customWidth="1"/>
    <col min="5368" max="5368" width="0.7109375" style="121" customWidth="1"/>
    <col min="5369" max="5369" width="1" style="121" customWidth="1"/>
    <col min="5370" max="5370" width="6.7109375" style="121" customWidth="1"/>
    <col min="5371" max="5371" width="3.7109375" style="121" customWidth="1"/>
    <col min="5372" max="5377" width="11.42578125" style="121" customWidth="1"/>
    <col min="5378" max="5621" width="9.140625" style="121"/>
    <col min="5622" max="5622" width="6.7109375" style="121" customWidth="1"/>
    <col min="5623" max="5623" width="26.85546875" style="121" customWidth="1"/>
    <col min="5624" max="5624" width="0.7109375" style="121" customWidth="1"/>
    <col min="5625" max="5625" width="1" style="121" customWidth="1"/>
    <col min="5626" max="5626" width="6.7109375" style="121" customWidth="1"/>
    <col min="5627" max="5627" width="3.7109375" style="121" customWidth="1"/>
    <col min="5628" max="5633" width="11.42578125" style="121" customWidth="1"/>
    <col min="5634" max="5877" width="9.140625" style="121"/>
    <col min="5878" max="5878" width="6.7109375" style="121" customWidth="1"/>
    <col min="5879" max="5879" width="26.85546875" style="121" customWidth="1"/>
    <col min="5880" max="5880" width="0.7109375" style="121" customWidth="1"/>
    <col min="5881" max="5881" width="1" style="121" customWidth="1"/>
    <col min="5882" max="5882" width="6.7109375" style="121" customWidth="1"/>
    <col min="5883" max="5883" width="3.7109375" style="121" customWidth="1"/>
    <col min="5884" max="5889" width="11.42578125" style="121" customWidth="1"/>
    <col min="5890" max="6133" width="9.140625" style="121"/>
    <col min="6134" max="6134" width="6.7109375" style="121" customWidth="1"/>
    <col min="6135" max="6135" width="26.85546875" style="121" customWidth="1"/>
    <col min="6136" max="6136" width="0.7109375" style="121" customWidth="1"/>
    <col min="6137" max="6137" width="1" style="121" customWidth="1"/>
    <col min="6138" max="6138" width="6.7109375" style="121" customWidth="1"/>
    <col min="6139" max="6139" width="3.7109375" style="121" customWidth="1"/>
    <col min="6140" max="6145" width="11.42578125" style="121" customWidth="1"/>
    <col min="6146" max="6389" width="9.140625" style="121"/>
    <col min="6390" max="6390" width="6.7109375" style="121" customWidth="1"/>
    <col min="6391" max="6391" width="26.85546875" style="121" customWidth="1"/>
    <col min="6392" max="6392" width="0.7109375" style="121" customWidth="1"/>
    <col min="6393" max="6393" width="1" style="121" customWidth="1"/>
    <col min="6394" max="6394" width="6.7109375" style="121" customWidth="1"/>
    <col min="6395" max="6395" width="3.7109375" style="121" customWidth="1"/>
    <col min="6396" max="6401" width="11.42578125" style="121" customWidth="1"/>
    <col min="6402" max="6645" width="9.140625" style="121"/>
    <col min="6646" max="6646" width="6.7109375" style="121" customWidth="1"/>
    <col min="6647" max="6647" width="26.85546875" style="121" customWidth="1"/>
    <col min="6648" max="6648" width="0.7109375" style="121" customWidth="1"/>
    <col min="6649" max="6649" width="1" style="121" customWidth="1"/>
    <col min="6650" max="6650" width="6.7109375" style="121" customWidth="1"/>
    <col min="6651" max="6651" width="3.7109375" style="121" customWidth="1"/>
    <col min="6652" max="6657" width="11.42578125" style="121" customWidth="1"/>
    <col min="6658" max="6901" width="9.140625" style="121"/>
    <col min="6902" max="6902" width="6.7109375" style="121" customWidth="1"/>
    <col min="6903" max="6903" width="26.85546875" style="121" customWidth="1"/>
    <col min="6904" max="6904" width="0.7109375" style="121" customWidth="1"/>
    <col min="6905" max="6905" width="1" style="121" customWidth="1"/>
    <col min="6906" max="6906" width="6.7109375" style="121" customWidth="1"/>
    <col min="6907" max="6907" width="3.7109375" style="121" customWidth="1"/>
    <col min="6908" max="6913" width="11.42578125" style="121" customWidth="1"/>
    <col min="6914" max="7157" width="9.140625" style="121"/>
    <col min="7158" max="7158" width="6.7109375" style="121" customWidth="1"/>
    <col min="7159" max="7159" width="26.85546875" style="121" customWidth="1"/>
    <col min="7160" max="7160" width="0.7109375" style="121" customWidth="1"/>
    <col min="7161" max="7161" width="1" style="121" customWidth="1"/>
    <col min="7162" max="7162" width="6.7109375" style="121" customWidth="1"/>
    <col min="7163" max="7163" width="3.7109375" style="121" customWidth="1"/>
    <col min="7164" max="7169" width="11.42578125" style="121" customWidth="1"/>
    <col min="7170" max="7413" width="9.140625" style="121"/>
    <col min="7414" max="7414" width="6.7109375" style="121" customWidth="1"/>
    <col min="7415" max="7415" width="26.85546875" style="121" customWidth="1"/>
    <col min="7416" max="7416" width="0.7109375" style="121" customWidth="1"/>
    <col min="7417" max="7417" width="1" style="121" customWidth="1"/>
    <col min="7418" max="7418" width="6.7109375" style="121" customWidth="1"/>
    <col min="7419" max="7419" width="3.7109375" style="121" customWidth="1"/>
    <col min="7420" max="7425" width="11.42578125" style="121" customWidth="1"/>
    <col min="7426" max="7669" width="9.140625" style="121"/>
    <col min="7670" max="7670" width="6.7109375" style="121" customWidth="1"/>
    <col min="7671" max="7671" width="26.85546875" style="121" customWidth="1"/>
    <col min="7672" max="7672" width="0.7109375" style="121" customWidth="1"/>
    <col min="7673" max="7673" width="1" style="121" customWidth="1"/>
    <col min="7674" max="7674" width="6.7109375" style="121" customWidth="1"/>
    <col min="7675" max="7675" width="3.7109375" style="121" customWidth="1"/>
    <col min="7676" max="7681" width="11.42578125" style="121" customWidth="1"/>
    <col min="7682" max="7925" width="9.140625" style="121"/>
    <col min="7926" max="7926" width="6.7109375" style="121" customWidth="1"/>
    <col min="7927" max="7927" width="26.85546875" style="121" customWidth="1"/>
    <col min="7928" max="7928" width="0.7109375" style="121" customWidth="1"/>
    <col min="7929" max="7929" width="1" style="121" customWidth="1"/>
    <col min="7930" max="7930" width="6.7109375" style="121" customWidth="1"/>
    <col min="7931" max="7931" width="3.7109375" style="121" customWidth="1"/>
    <col min="7932" max="7937" width="11.42578125" style="121" customWidth="1"/>
    <col min="7938" max="8181" width="9.140625" style="121"/>
    <col min="8182" max="8182" width="6.7109375" style="121" customWidth="1"/>
    <col min="8183" max="8183" width="26.85546875" style="121" customWidth="1"/>
    <col min="8184" max="8184" width="0.7109375" style="121" customWidth="1"/>
    <col min="8185" max="8185" width="1" style="121" customWidth="1"/>
    <col min="8186" max="8186" width="6.7109375" style="121" customWidth="1"/>
    <col min="8187" max="8187" width="3.7109375" style="121" customWidth="1"/>
    <col min="8188" max="8193" width="11.42578125" style="121" customWidth="1"/>
    <col min="8194" max="8437" width="9.140625" style="121"/>
    <col min="8438" max="8438" width="6.7109375" style="121" customWidth="1"/>
    <col min="8439" max="8439" width="26.85546875" style="121" customWidth="1"/>
    <col min="8440" max="8440" width="0.7109375" style="121" customWidth="1"/>
    <col min="8441" max="8441" width="1" style="121" customWidth="1"/>
    <col min="8442" max="8442" width="6.7109375" style="121" customWidth="1"/>
    <col min="8443" max="8443" width="3.7109375" style="121" customWidth="1"/>
    <col min="8444" max="8449" width="11.42578125" style="121" customWidth="1"/>
    <col min="8450" max="8693" width="9.140625" style="121"/>
    <col min="8694" max="8694" width="6.7109375" style="121" customWidth="1"/>
    <col min="8695" max="8695" width="26.85546875" style="121" customWidth="1"/>
    <col min="8696" max="8696" width="0.7109375" style="121" customWidth="1"/>
    <col min="8697" max="8697" width="1" style="121" customWidth="1"/>
    <col min="8698" max="8698" width="6.7109375" style="121" customWidth="1"/>
    <col min="8699" max="8699" width="3.7109375" style="121" customWidth="1"/>
    <col min="8700" max="8705" width="11.42578125" style="121" customWidth="1"/>
    <col min="8706" max="8949" width="9.140625" style="121"/>
    <col min="8950" max="8950" width="6.7109375" style="121" customWidth="1"/>
    <col min="8951" max="8951" width="26.85546875" style="121" customWidth="1"/>
    <col min="8952" max="8952" width="0.7109375" style="121" customWidth="1"/>
    <col min="8953" max="8953" width="1" style="121" customWidth="1"/>
    <col min="8954" max="8954" width="6.7109375" style="121" customWidth="1"/>
    <col min="8955" max="8955" width="3.7109375" style="121" customWidth="1"/>
    <col min="8956" max="8961" width="11.42578125" style="121" customWidth="1"/>
    <col min="8962" max="9205" width="9.140625" style="121"/>
    <col min="9206" max="9206" width="6.7109375" style="121" customWidth="1"/>
    <col min="9207" max="9207" width="26.85546875" style="121" customWidth="1"/>
    <col min="9208" max="9208" width="0.7109375" style="121" customWidth="1"/>
    <col min="9209" max="9209" width="1" style="121" customWidth="1"/>
    <col min="9210" max="9210" width="6.7109375" style="121" customWidth="1"/>
    <col min="9211" max="9211" width="3.7109375" style="121" customWidth="1"/>
    <col min="9212" max="9217" width="11.42578125" style="121" customWidth="1"/>
    <col min="9218" max="9461" width="9.140625" style="121"/>
    <col min="9462" max="9462" width="6.7109375" style="121" customWidth="1"/>
    <col min="9463" max="9463" width="26.85546875" style="121" customWidth="1"/>
    <col min="9464" max="9464" width="0.7109375" style="121" customWidth="1"/>
    <col min="9465" max="9465" width="1" style="121" customWidth="1"/>
    <col min="9466" max="9466" width="6.7109375" style="121" customWidth="1"/>
    <col min="9467" max="9467" width="3.7109375" style="121" customWidth="1"/>
    <col min="9468" max="9473" width="11.42578125" style="121" customWidth="1"/>
    <col min="9474" max="9717" width="9.140625" style="121"/>
    <col min="9718" max="9718" width="6.7109375" style="121" customWidth="1"/>
    <col min="9719" max="9719" width="26.85546875" style="121" customWidth="1"/>
    <col min="9720" max="9720" width="0.7109375" style="121" customWidth="1"/>
    <col min="9721" max="9721" width="1" style="121" customWidth="1"/>
    <col min="9722" max="9722" width="6.7109375" style="121" customWidth="1"/>
    <col min="9723" max="9723" width="3.7109375" style="121" customWidth="1"/>
    <col min="9724" max="9729" width="11.42578125" style="121" customWidth="1"/>
    <col min="9730" max="9973" width="9.140625" style="121"/>
    <col min="9974" max="9974" width="6.7109375" style="121" customWidth="1"/>
    <col min="9975" max="9975" width="26.85546875" style="121" customWidth="1"/>
    <col min="9976" max="9976" width="0.7109375" style="121" customWidth="1"/>
    <col min="9977" max="9977" width="1" style="121" customWidth="1"/>
    <col min="9978" max="9978" width="6.7109375" style="121" customWidth="1"/>
    <col min="9979" max="9979" width="3.7109375" style="121" customWidth="1"/>
    <col min="9980" max="9985" width="11.42578125" style="121" customWidth="1"/>
    <col min="9986" max="10229" width="9.140625" style="121"/>
    <col min="10230" max="10230" width="6.7109375" style="121" customWidth="1"/>
    <col min="10231" max="10231" width="26.85546875" style="121" customWidth="1"/>
    <col min="10232" max="10232" width="0.7109375" style="121" customWidth="1"/>
    <col min="10233" max="10233" width="1" style="121" customWidth="1"/>
    <col min="10234" max="10234" width="6.7109375" style="121" customWidth="1"/>
    <col min="10235" max="10235" width="3.7109375" style="121" customWidth="1"/>
    <col min="10236" max="10241" width="11.42578125" style="121" customWidth="1"/>
    <col min="10242" max="10485" width="9.140625" style="121"/>
    <col min="10486" max="10486" width="6.7109375" style="121" customWidth="1"/>
    <col min="10487" max="10487" width="26.85546875" style="121" customWidth="1"/>
    <col min="10488" max="10488" width="0.7109375" style="121" customWidth="1"/>
    <col min="10489" max="10489" width="1" style="121" customWidth="1"/>
    <col min="10490" max="10490" width="6.7109375" style="121" customWidth="1"/>
    <col min="10491" max="10491" width="3.7109375" style="121" customWidth="1"/>
    <col min="10492" max="10497" width="11.42578125" style="121" customWidth="1"/>
    <col min="10498" max="10741" width="9.140625" style="121"/>
    <col min="10742" max="10742" width="6.7109375" style="121" customWidth="1"/>
    <col min="10743" max="10743" width="26.85546875" style="121" customWidth="1"/>
    <col min="10744" max="10744" width="0.7109375" style="121" customWidth="1"/>
    <col min="10745" max="10745" width="1" style="121" customWidth="1"/>
    <col min="10746" max="10746" width="6.7109375" style="121" customWidth="1"/>
    <col min="10747" max="10747" width="3.7109375" style="121" customWidth="1"/>
    <col min="10748" max="10753" width="11.42578125" style="121" customWidth="1"/>
    <col min="10754" max="10997" width="9.140625" style="121"/>
    <col min="10998" max="10998" width="6.7109375" style="121" customWidth="1"/>
    <col min="10999" max="10999" width="26.85546875" style="121" customWidth="1"/>
    <col min="11000" max="11000" width="0.7109375" style="121" customWidth="1"/>
    <col min="11001" max="11001" width="1" style="121" customWidth="1"/>
    <col min="11002" max="11002" width="6.7109375" style="121" customWidth="1"/>
    <col min="11003" max="11003" width="3.7109375" style="121" customWidth="1"/>
    <col min="11004" max="11009" width="11.42578125" style="121" customWidth="1"/>
    <col min="11010" max="11253" width="9.140625" style="121"/>
    <col min="11254" max="11254" width="6.7109375" style="121" customWidth="1"/>
    <col min="11255" max="11255" width="26.85546875" style="121" customWidth="1"/>
    <col min="11256" max="11256" width="0.7109375" style="121" customWidth="1"/>
    <col min="11257" max="11257" width="1" style="121" customWidth="1"/>
    <col min="11258" max="11258" width="6.7109375" style="121" customWidth="1"/>
    <col min="11259" max="11259" width="3.7109375" style="121" customWidth="1"/>
    <col min="11260" max="11265" width="11.42578125" style="121" customWidth="1"/>
    <col min="11266" max="11509" width="9.140625" style="121"/>
    <col min="11510" max="11510" width="6.7109375" style="121" customWidth="1"/>
    <col min="11511" max="11511" width="26.85546875" style="121" customWidth="1"/>
    <col min="11512" max="11512" width="0.7109375" style="121" customWidth="1"/>
    <col min="11513" max="11513" width="1" style="121" customWidth="1"/>
    <col min="11514" max="11514" width="6.7109375" style="121" customWidth="1"/>
    <col min="11515" max="11515" width="3.7109375" style="121" customWidth="1"/>
    <col min="11516" max="11521" width="11.42578125" style="121" customWidth="1"/>
    <col min="11522" max="11765" width="9.140625" style="121"/>
    <col min="11766" max="11766" width="6.7109375" style="121" customWidth="1"/>
    <col min="11767" max="11767" width="26.85546875" style="121" customWidth="1"/>
    <col min="11768" max="11768" width="0.7109375" style="121" customWidth="1"/>
    <col min="11769" max="11769" width="1" style="121" customWidth="1"/>
    <col min="11770" max="11770" width="6.7109375" style="121" customWidth="1"/>
    <col min="11771" max="11771" width="3.7109375" style="121" customWidth="1"/>
    <col min="11772" max="11777" width="11.42578125" style="121" customWidth="1"/>
    <col min="11778" max="12021" width="9.140625" style="121"/>
    <col min="12022" max="12022" width="6.7109375" style="121" customWidth="1"/>
    <col min="12023" max="12023" width="26.85546875" style="121" customWidth="1"/>
    <col min="12024" max="12024" width="0.7109375" style="121" customWidth="1"/>
    <col min="12025" max="12025" width="1" style="121" customWidth="1"/>
    <col min="12026" max="12026" width="6.7109375" style="121" customWidth="1"/>
    <col min="12027" max="12027" width="3.7109375" style="121" customWidth="1"/>
    <col min="12028" max="12033" width="11.42578125" style="121" customWidth="1"/>
    <col min="12034" max="12277" width="9.140625" style="121"/>
    <col min="12278" max="12278" width="6.7109375" style="121" customWidth="1"/>
    <col min="12279" max="12279" width="26.85546875" style="121" customWidth="1"/>
    <col min="12280" max="12280" width="0.7109375" style="121" customWidth="1"/>
    <col min="12281" max="12281" width="1" style="121" customWidth="1"/>
    <col min="12282" max="12282" width="6.7109375" style="121" customWidth="1"/>
    <col min="12283" max="12283" width="3.7109375" style="121" customWidth="1"/>
    <col min="12284" max="12289" width="11.42578125" style="121" customWidth="1"/>
    <col min="12290" max="12533" width="9.140625" style="121"/>
    <col min="12534" max="12534" width="6.7109375" style="121" customWidth="1"/>
    <col min="12535" max="12535" width="26.85546875" style="121" customWidth="1"/>
    <col min="12536" max="12536" width="0.7109375" style="121" customWidth="1"/>
    <col min="12537" max="12537" width="1" style="121" customWidth="1"/>
    <col min="12538" max="12538" width="6.7109375" style="121" customWidth="1"/>
    <col min="12539" max="12539" width="3.7109375" style="121" customWidth="1"/>
    <col min="12540" max="12545" width="11.42578125" style="121" customWidth="1"/>
    <col min="12546" max="12789" width="9.140625" style="121"/>
    <col min="12790" max="12790" width="6.7109375" style="121" customWidth="1"/>
    <col min="12791" max="12791" width="26.85546875" style="121" customWidth="1"/>
    <col min="12792" max="12792" width="0.7109375" style="121" customWidth="1"/>
    <col min="12793" max="12793" width="1" style="121" customWidth="1"/>
    <col min="12794" max="12794" width="6.7109375" style="121" customWidth="1"/>
    <col min="12795" max="12795" width="3.7109375" style="121" customWidth="1"/>
    <col min="12796" max="12801" width="11.42578125" style="121" customWidth="1"/>
    <col min="12802" max="13045" width="9.140625" style="121"/>
    <col min="13046" max="13046" width="6.7109375" style="121" customWidth="1"/>
    <col min="13047" max="13047" width="26.85546875" style="121" customWidth="1"/>
    <col min="13048" max="13048" width="0.7109375" style="121" customWidth="1"/>
    <col min="13049" max="13049" width="1" style="121" customWidth="1"/>
    <col min="13050" max="13050" width="6.7109375" style="121" customWidth="1"/>
    <col min="13051" max="13051" width="3.7109375" style="121" customWidth="1"/>
    <col min="13052" max="13057" width="11.42578125" style="121" customWidth="1"/>
    <col min="13058" max="13301" width="9.140625" style="121"/>
    <col min="13302" max="13302" width="6.7109375" style="121" customWidth="1"/>
    <col min="13303" max="13303" width="26.85546875" style="121" customWidth="1"/>
    <col min="13304" max="13304" width="0.7109375" style="121" customWidth="1"/>
    <col min="13305" max="13305" width="1" style="121" customWidth="1"/>
    <col min="13306" max="13306" width="6.7109375" style="121" customWidth="1"/>
    <col min="13307" max="13307" width="3.7109375" style="121" customWidth="1"/>
    <col min="13308" max="13313" width="11.42578125" style="121" customWidth="1"/>
    <col min="13314" max="13557" width="9.140625" style="121"/>
    <col min="13558" max="13558" width="6.7109375" style="121" customWidth="1"/>
    <col min="13559" max="13559" width="26.85546875" style="121" customWidth="1"/>
    <col min="13560" max="13560" width="0.7109375" style="121" customWidth="1"/>
    <col min="13561" max="13561" width="1" style="121" customWidth="1"/>
    <col min="13562" max="13562" width="6.7109375" style="121" customWidth="1"/>
    <col min="13563" max="13563" width="3.7109375" style="121" customWidth="1"/>
    <col min="13564" max="13569" width="11.42578125" style="121" customWidth="1"/>
    <col min="13570" max="13813" width="9.140625" style="121"/>
    <col min="13814" max="13814" width="6.7109375" style="121" customWidth="1"/>
    <col min="13815" max="13815" width="26.85546875" style="121" customWidth="1"/>
    <col min="13816" max="13816" width="0.7109375" style="121" customWidth="1"/>
    <col min="13817" max="13817" width="1" style="121" customWidth="1"/>
    <col min="13818" max="13818" width="6.7109375" style="121" customWidth="1"/>
    <col min="13819" max="13819" width="3.7109375" style="121" customWidth="1"/>
    <col min="13820" max="13825" width="11.42578125" style="121" customWidth="1"/>
    <col min="13826" max="14069" width="9.140625" style="121"/>
    <col min="14070" max="14070" width="6.7109375" style="121" customWidth="1"/>
    <col min="14071" max="14071" width="26.85546875" style="121" customWidth="1"/>
    <col min="14072" max="14072" width="0.7109375" style="121" customWidth="1"/>
    <col min="14073" max="14073" width="1" style="121" customWidth="1"/>
    <col min="14074" max="14074" width="6.7109375" style="121" customWidth="1"/>
    <col min="14075" max="14075" width="3.7109375" style="121" customWidth="1"/>
    <col min="14076" max="14081" width="11.42578125" style="121" customWidth="1"/>
    <col min="14082" max="14325" width="9.140625" style="121"/>
    <col min="14326" max="14326" width="6.7109375" style="121" customWidth="1"/>
    <col min="14327" max="14327" width="26.85546875" style="121" customWidth="1"/>
    <col min="14328" max="14328" width="0.7109375" style="121" customWidth="1"/>
    <col min="14329" max="14329" width="1" style="121" customWidth="1"/>
    <col min="14330" max="14330" width="6.7109375" style="121" customWidth="1"/>
    <col min="14331" max="14331" width="3.7109375" style="121" customWidth="1"/>
    <col min="14332" max="14337" width="11.42578125" style="121" customWidth="1"/>
    <col min="14338" max="14581" width="9.140625" style="121"/>
    <col min="14582" max="14582" width="6.7109375" style="121" customWidth="1"/>
    <col min="14583" max="14583" width="26.85546875" style="121" customWidth="1"/>
    <col min="14584" max="14584" width="0.7109375" style="121" customWidth="1"/>
    <col min="14585" max="14585" width="1" style="121" customWidth="1"/>
    <col min="14586" max="14586" width="6.7109375" style="121" customWidth="1"/>
    <col min="14587" max="14587" width="3.7109375" style="121" customWidth="1"/>
    <col min="14588" max="14593" width="11.42578125" style="121" customWidth="1"/>
    <col min="14594" max="14837" width="9.140625" style="121"/>
    <col min="14838" max="14838" width="6.7109375" style="121" customWidth="1"/>
    <col min="14839" max="14839" width="26.85546875" style="121" customWidth="1"/>
    <col min="14840" max="14840" width="0.7109375" style="121" customWidth="1"/>
    <col min="14841" max="14841" width="1" style="121" customWidth="1"/>
    <col min="14842" max="14842" width="6.7109375" style="121" customWidth="1"/>
    <col min="14843" max="14843" width="3.7109375" style="121" customWidth="1"/>
    <col min="14844" max="14849" width="11.42578125" style="121" customWidth="1"/>
    <col min="14850" max="15093" width="9.140625" style="121"/>
    <col min="15094" max="15094" width="6.7109375" style="121" customWidth="1"/>
    <col min="15095" max="15095" width="26.85546875" style="121" customWidth="1"/>
    <col min="15096" max="15096" width="0.7109375" style="121" customWidth="1"/>
    <col min="15097" max="15097" width="1" style="121" customWidth="1"/>
    <col min="15098" max="15098" width="6.7109375" style="121" customWidth="1"/>
    <col min="15099" max="15099" width="3.7109375" style="121" customWidth="1"/>
    <col min="15100" max="15105" width="11.42578125" style="121" customWidth="1"/>
    <col min="15106" max="15349" width="9.140625" style="121"/>
    <col min="15350" max="15350" width="6.7109375" style="121" customWidth="1"/>
    <col min="15351" max="15351" width="26.85546875" style="121" customWidth="1"/>
    <col min="15352" max="15352" width="0.7109375" style="121" customWidth="1"/>
    <col min="15353" max="15353" width="1" style="121" customWidth="1"/>
    <col min="15354" max="15354" width="6.7109375" style="121" customWidth="1"/>
    <col min="15355" max="15355" width="3.7109375" style="121" customWidth="1"/>
    <col min="15356" max="15361" width="11.42578125" style="121" customWidth="1"/>
    <col min="15362" max="15605" width="9.140625" style="121"/>
    <col min="15606" max="15606" width="6.7109375" style="121" customWidth="1"/>
    <col min="15607" max="15607" width="26.85546875" style="121" customWidth="1"/>
    <col min="15608" max="15608" width="0.7109375" style="121" customWidth="1"/>
    <col min="15609" max="15609" width="1" style="121" customWidth="1"/>
    <col min="15610" max="15610" width="6.7109375" style="121" customWidth="1"/>
    <col min="15611" max="15611" width="3.7109375" style="121" customWidth="1"/>
    <col min="15612" max="15617" width="11.42578125" style="121" customWidth="1"/>
    <col min="15618" max="15861" width="9.140625" style="121"/>
    <col min="15862" max="15862" width="6.7109375" style="121" customWidth="1"/>
    <col min="15863" max="15863" width="26.85546875" style="121" customWidth="1"/>
    <col min="15864" max="15864" width="0.7109375" style="121" customWidth="1"/>
    <col min="15865" max="15865" width="1" style="121" customWidth="1"/>
    <col min="15866" max="15866" width="6.7109375" style="121" customWidth="1"/>
    <col min="15867" max="15867" width="3.7109375" style="121" customWidth="1"/>
    <col min="15868" max="15873" width="11.42578125" style="121" customWidth="1"/>
    <col min="15874" max="16117" width="9.140625" style="121"/>
    <col min="16118" max="16118" width="6.7109375" style="121" customWidth="1"/>
    <col min="16119" max="16119" width="26.85546875" style="121" customWidth="1"/>
    <col min="16120" max="16120" width="0.7109375" style="121" customWidth="1"/>
    <col min="16121" max="16121" width="1" style="121" customWidth="1"/>
    <col min="16122" max="16122" width="6.7109375" style="121" customWidth="1"/>
    <col min="16123" max="16123" width="3.7109375" style="121" customWidth="1"/>
    <col min="16124" max="16129" width="11.42578125" style="121" customWidth="1"/>
    <col min="16130" max="16384" width="9.140625" style="121"/>
  </cols>
  <sheetData>
    <row r="1" spans="1:6" ht="15.75" x14ac:dyDescent="0.25">
      <c r="A1" s="118" t="s">
        <v>103</v>
      </c>
      <c r="B1" s="118" t="s">
        <v>104</v>
      </c>
      <c r="C1" s="119" t="s">
        <v>103</v>
      </c>
      <c r="D1" s="119" t="s">
        <v>105</v>
      </c>
      <c r="E1" s="119" t="s">
        <v>106</v>
      </c>
      <c r="F1" s="120" t="s">
        <v>107</v>
      </c>
    </row>
    <row r="2" spans="1:6" ht="15.75" x14ac:dyDescent="0.25">
      <c r="A2" s="122" t="str">
        <f t="shared" ref="A2:A65" si="0">LEFT(C2,LEN(C2)-7)</f>
        <v>Cayuga</v>
      </c>
      <c r="B2" s="122" t="str">
        <f t="shared" ref="B2:B65" si="1">IF(D2="",C2,IF(E2="",D2,E2))</f>
        <v>Cayuga County</v>
      </c>
      <c r="C2" s="123" t="s">
        <v>110</v>
      </c>
      <c r="D2" s="123" t="s">
        <v>108</v>
      </c>
      <c r="E2" s="123" t="s">
        <v>108</v>
      </c>
      <c r="F2" s="124">
        <v>80026</v>
      </c>
    </row>
    <row r="3" spans="1:6" ht="15.75" x14ac:dyDescent="0.25">
      <c r="A3" s="122" t="str">
        <f t="shared" si="0"/>
        <v>Cayuga</v>
      </c>
      <c r="B3" s="122" t="str">
        <f t="shared" si="1"/>
        <v>City of Auburn</v>
      </c>
      <c r="C3" s="123" t="s">
        <v>110</v>
      </c>
      <c r="D3" s="123" t="s">
        <v>115</v>
      </c>
      <c r="E3" s="123" t="s">
        <v>108</v>
      </c>
      <c r="F3" s="124">
        <v>27687</v>
      </c>
    </row>
    <row r="4" spans="1:6" ht="15.75" x14ac:dyDescent="0.25">
      <c r="A4" s="122" t="str">
        <f t="shared" si="0"/>
        <v>Cayuga</v>
      </c>
      <c r="B4" s="122" t="str">
        <f t="shared" si="1"/>
        <v>Town of Aurelius</v>
      </c>
      <c r="C4" s="123" t="s">
        <v>110</v>
      </c>
      <c r="D4" s="123" t="s">
        <v>116</v>
      </c>
      <c r="E4" s="123" t="s">
        <v>108</v>
      </c>
      <c r="F4" s="124">
        <v>2792</v>
      </c>
    </row>
    <row r="5" spans="1:6" ht="15.75" x14ac:dyDescent="0.25">
      <c r="A5" s="122" t="str">
        <f t="shared" si="0"/>
        <v>Cayuga</v>
      </c>
      <c r="B5" s="122" t="str">
        <f t="shared" si="1"/>
        <v>Village of Aurora</v>
      </c>
      <c r="C5" s="123" t="s">
        <v>110</v>
      </c>
      <c r="D5" s="123" t="s">
        <v>117</v>
      </c>
      <c r="E5" s="123" t="s">
        <v>118</v>
      </c>
      <c r="F5" s="124">
        <v>724</v>
      </c>
    </row>
    <row r="6" spans="1:6" ht="15.75" x14ac:dyDescent="0.25">
      <c r="A6" s="122" t="str">
        <f t="shared" si="0"/>
        <v>Cayuga</v>
      </c>
      <c r="B6" s="122" t="str">
        <f t="shared" si="1"/>
        <v>Town of Brutus</v>
      </c>
      <c r="C6" s="123" t="s">
        <v>110</v>
      </c>
      <c r="D6" s="123" t="s">
        <v>119</v>
      </c>
      <c r="E6" s="123" t="s">
        <v>108</v>
      </c>
      <c r="F6" s="124">
        <v>4464</v>
      </c>
    </row>
    <row r="7" spans="1:6" ht="15.75" x14ac:dyDescent="0.25">
      <c r="A7" s="122" t="str">
        <f t="shared" si="0"/>
        <v>Cayuga</v>
      </c>
      <c r="B7" s="122" t="str">
        <f t="shared" si="1"/>
        <v>Town of Cato</v>
      </c>
      <c r="C7" s="123" t="s">
        <v>110</v>
      </c>
      <c r="D7" s="123" t="s">
        <v>120</v>
      </c>
      <c r="E7" s="123" t="s">
        <v>108</v>
      </c>
      <c r="F7" s="124">
        <v>2537</v>
      </c>
    </row>
    <row r="8" spans="1:6" ht="15.75" x14ac:dyDescent="0.25">
      <c r="A8" s="122" t="str">
        <f t="shared" si="0"/>
        <v>Cayuga</v>
      </c>
      <c r="B8" s="122" t="str">
        <f t="shared" si="1"/>
        <v>Village of Cato</v>
      </c>
      <c r="C8" s="123" t="s">
        <v>110</v>
      </c>
      <c r="D8" s="123" t="s">
        <v>121</v>
      </c>
      <c r="E8" s="123" t="s">
        <v>122</v>
      </c>
      <c r="F8" s="124">
        <v>532</v>
      </c>
    </row>
    <row r="9" spans="1:6" ht="15.75" x14ac:dyDescent="0.25">
      <c r="A9" s="122" t="str">
        <f t="shared" si="0"/>
        <v>Cayuga</v>
      </c>
      <c r="B9" s="122" t="str">
        <f t="shared" si="1"/>
        <v>Village of Cayuga</v>
      </c>
      <c r="C9" s="123" t="s">
        <v>110</v>
      </c>
      <c r="D9" s="123" t="s">
        <v>116</v>
      </c>
      <c r="E9" s="123" t="s">
        <v>123</v>
      </c>
      <c r="F9" s="124">
        <v>549</v>
      </c>
    </row>
    <row r="10" spans="1:6" ht="15.75" x14ac:dyDescent="0.25">
      <c r="A10" s="122" t="str">
        <f t="shared" si="0"/>
        <v>Cayuga</v>
      </c>
      <c r="B10" s="122" t="str">
        <f t="shared" si="1"/>
        <v>Town of Conquest</v>
      </c>
      <c r="C10" s="123" t="s">
        <v>110</v>
      </c>
      <c r="D10" s="123" t="s">
        <v>124</v>
      </c>
      <c r="E10" s="123" t="s">
        <v>108</v>
      </c>
      <c r="F10" s="124">
        <v>1819</v>
      </c>
    </row>
    <row r="11" spans="1:6" ht="15.75" x14ac:dyDescent="0.25">
      <c r="A11" s="122" t="str">
        <f t="shared" si="0"/>
        <v>Cayuga</v>
      </c>
      <c r="B11" s="122" t="str">
        <f t="shared" si="1"/>
        <v>Village of Fair Haven</v>
      </c>
      <c r="C11" s="123" t="s">
        <v>110</v>
      </c>
      <c r="D11" s="123" t="s">
        <v>125</v>
      </c>
      <c r="E11" s="123" t="s">
        <v>126</v>
      </c>
      <c r="F11" s="124">
        <v>745</v>
      </c>
    </row>
    <row r="12" spans="1:6" ht="15.75" x14ac:dyDescent="0.25">
      <c r="A12" s="122" t="str">
        <f t="shared" si="0"/>
        <v>Cayuga</v>
      </c>
      <c r="B12" s="122" t="str">
        <f t="shared" si="1"/>
        <v>Town of Fleming</v>
      </c>
      <c r="C12" s="123" t="s">
        <v>110</v>
      </c>
      <c r="D12" s="123" t="s">
        <v>127</v>
      </c>
      <c r="E12" s="123" t="s">
        <v>108</v>
      </c>
      <c r="F12" s="124">
        <v>2636</v>
      </c>
    </row>
    <row r="13" spans="1:6" ht="15.75" x14ac:dyDescent="0.25">
      <c r="A13" s="122" t="str">
        <f t="shared" si="0"/>
        <v>Cayuga</v>
      </c>
      <c r="B13" s="122" t="str">
        <f t="shared" si="1"/>
        <v>Town of Genoa</v>
      </c>
      <c r="C13" s="123" t="s">
        <v>110</v>
      </c>
      <c r="D13" s="123" t="s">
        <v>128</v>
      </c>
      <c r="E13" s="123" t="s">
        <v>108</v>
      </c>
      <c r="F13" s="124">
        <v>1935</v>
      </c>
    </row>
    <row r="14" spans="1:6" ht="15.75" x14ac:dyDescent="0.25">
      <c r="A14" s="122" t="str">
        <f t="shared" si="0"/>
        <v>Cayuga</v>
      </c>
      <c r="B14" s="122" t="str">
        <f t="shared" si="1"/>
        <v>Town of Ira</v>
      </c>
      <c r="C14" s="123" t="s">
        <v>110</v>
      </c>
      <c r="D14" s="123" t="s">
        <v>121</v>
      </c>
      <c r="E14" s="123" t="s">
        <v>108</v>
      </c>
      <c r="F14" s="124">
        <v>2206</v>
      </c>
    </row>
    <row r="15" spans="1:6" ht="15.75" x14ac:dyDescent="0.25">
      <c r="A15" s="122" t="str">
        <f t="shared" si="0"/>
        <v>Cayuga</v>
      </c>
      <c r="B15" s="122" t="str">
        <f t="shared" si="1"/>
        <v>Town of Ledyard</v>
      </c>
      <c r="C15" s="123" t="s">
        <v>110</v>
      </c>
      <c r="D15" s="123" t="s">
        <v>117</v>
      </c>
      <c r="E15" s="123" t="s">
        <v>108</v>
      </c>
      <c r="F15" s="124">
        <v>1886</v>
      </c>
    </row>
    <row r="16" spans="1:6" ht="15.75" x14ac:dyDescent="0.25">
      <c r="A16" s="122" t="str">
        <f t="shared" si="0"/>
        <v>Cayuga</v>
      </c>
      <c r="B16" s="122" t="str">
        <f t="shared" si="1"/>
        <v>Town of Locke</v>
      </c>
      <c r="C16" s="123" t="s">
        <v>110</v>
      </c>
      <c r="D16" s="123" t="s">
        <v>129</v>
      </c>
      <c r="E16" s="123" t="s">
        <v>108</v>
      </c>
      <c r="F16" s="124">
        <v>1951</v>
      </c>
    </row>
    <row r="17" spans="1:6" ht="15.75" x14ac:dyDescent="0.25">
      <c r="A17" s="122" t="str">
        <f t="shared" si="0"/>
        <v>Cayuga</v>
      </c>
      <c r="B17" s="122" t="str">
        <f t="shared" si="1"/>
        <v>Town of Mentz</v>
      </c>
      <c r="C17" s="123" t="s">
        <v>110</v>
      </c>
      <c r="D17" s="123" t="s">
        <v>130</v>
      </c>
      <c r="E17" s="123" t="s">
        <v>108</v>
      </c>
      <c r="F17" s="124">
        <v>2378</v>
      </c>
    </row>
    <row r="18" spans="1:6" ht="15.75" x14ac:dyDescent="0.25">
      <c r="A18" s="122" t="str">
        <f t="shared" si="0"/>
        <v>Cayuga</v>
      </c>
      <c r="B18" s="122" t="str">
        <f t="shared" si="1"/>
        <v>Village of Meridian</v>
      </c>
      <c r="C18" s="123" t="s">
        <v>110</v>
      </c>
      <c r="D18" s="123" t="s">
        <v>120</v>
      </c>
      <c r="E18" s="123" t="s">
        <v>131</v>
      </c>
      <c r="F18" s="124">
        <v>309</v>
      </c>
    </row>
    <row r="19" spans="1:6" ht="15.75" x14ac:dyDescent="0.25">
      <c r="A19" s="122" t="str">
        <f t="shared" si="0"/>
        <v>Cayuga</v>
      </c>
      <c r="B19" s="122" t="str">
        <f t="shared" si="1"/>
        <v>Town of Montezuma</v>
      </c>
      <c r="C19" s="123" t="s">
        <v>110</v>
      </c>
      <c r="D19" s="123" t="s">
        <v>132</v>
      </c>
      <c r="E19" s="123" t="s">
        <v>108</v>
      </c>
      <c r="F19" s="124">
        <v>1277</v>
      </c>
    </row>
    <row r="20" spans="1:6" ht="15.75" x14ac:dyDescent="0.25">
      <c r="A20" s="122" t="str">
        <f t="shared" si="0"/>
        <v>Cayuga</v>
      </c>
      <c r="B20" s="122" t="str">
        <f t="shared" si="1"/>
        <v>Town of Moravia</v>
      </c>
      <c r="C20" s="123" t="s">
        <v>110</v>
      </c>
      <c r="D20" s="123" t="s">
        <v>133</v>
      </c>
      <c r="E20" s="123" t="s">
        <v>108</v>
      </c>
      <c r="F20" s="124">
        <v>3626</v>
      </c>
    </row>
    <row r="21" spans="1:6" ht="15.75" x14ac:dyDescent="0.25">
      <c r="A21" s="122" t="str">
        <f t="shared" si="0"/>
        <v>Cayuga</v>
      </c>
      <c r="B21" s="122" t="str">
        <f t="shared" si="1"/>
        <v>Village of Moravia</v>
      </c>
      <c r="C21" s="123" t="s">
        <v>110</v>
      </c>
      <c r="D21" s="123" t="s">
        <v>133</v>
      </c>
      <c r="E21" s="123" t="s">
        <v>134</v>
      </c>
      <c r="F21" s="124">
        <v>1282</v>
      </c>
    </row>
    <row r="22" spans="1:6" ht="15.75" x14ac:dyDescent="0.25">
      <c r="A22" s="122" t="str">
        <f t="shared" si="0"/>
        <v>Cayuga</v>
      </c>
      <c r="B22" s="122" t="str">
        <f t="shared" si="1"/>
        <v>Town of Niles</v>
      </c>
      <c r="C22" s="123" t="s">
        <v>110</v>
      </c>
      <c r="D22" s="123" t="s">
        <v>135</v>
      </c>
      <c r="E22" s="123" t="s">
        <v>108</v>
      </c>
      <c r="F22" s="124">
        <v>1194</v>
      </c>
    </row>
    <row r="23" spans="1:6" ht="15.75" x14ac:dyDescent="0.25">
      <c r="A23" s="122" t="str">
        <f t="shared" si="0"/>
        <v>Cayuga</v>
      </c>
      <c r="B23" s="122" t="str">
        <f t="shared" si="1"/>
        <v>Town of Owasco</v>
      </c>
      <c r="C23" s="123" t="s">
        <v>110</v>
      </c>
      <c r="D23" s="123" t="s">
        <v>136</v>
      </c>
      <c r="E23" s="123" t="s">
        <v>108</v>
      </c>
      <c r="F23" s="124">
        <v>3793</v>
      </c>
    </row>
    <row r="24" spans="1:6" ht="15.75" x14ac:dyDescent="0.25">
      <c r="A24" s="122" t="str">
        <f t="shared" si="0"/>
        <v>Cayuga</v>
      </c>
      <c r="B24" s="122" t="str">
        <f t="shared" si="1"/>
        <v>Village of Port Byron</v>
      </c>
      <c r="C24" s="123" t="s">
        <v>110</v>
      </c>
      <c r="D24" s="123" t="s">
        <v>130</v>
      </c>
      <c r="E24" s="123" t="s">
        <v>137</v>
      </c>
      <c r="F24" s="124">
        <v>1290</v>
      </c>
    </row>
    <row r="25" spans="1:6" ht="15.75" x14ac:dyDescent="0.25">
      <c r="A25" s="122" t="str">
        <f t="shared" si="0"/>
        <v>Cayuga</v>
      </c>
      <c r="B25" s="122" t="str">
        <f t="shared" si="1"/>
        <v>Town of Scipio</v>
      </c>
      <c r="C25" s="123" t="s">
        <v>110</v>
      </c>
      <c r="D25" s="123" t="s">
        <v>138</v>
      </c>
      <c r="E25" s="123" t="s">
        <v>108</v>
      </c>
      <c r="F25" s="124">
        <v>1713</v>
      </c>
    </row>
    <row r="26" spans="1:6" ht="15.75" x14ac:dyDescent="0.25">
      <c r="A26" s="122" t="str">
        <f t="shared" si="0"/>
        <v>Cayuga</v>
      </c>
      <c r="B26" s="122" t="str">
        <f t="shared" si="1"/>
        <v>Town of Sempronius</v>
      </c>
      <c r="C26" s="123" t="s">
        <v>110</v>
      </c>
      <c r="D26" s="123" t="s">
        <v>139</v>
      </c>
      <c r="E26" s="123" t="s">
        <v>108</v>
      </c>
      <c r="F26" s="124">
        <v>895</v>
      </c>
    </row>
    <row r="27" spans="1:6" ht="15.75" x14ac:dyDescent="0.25">
      <c r="A27" s="122" t="str">
        <f t="shared" si="0"/>
        <v>Cayuga</v>
      </c>
      <c r="B27" s="122" t="str">
        <f t="shared" si="1"/>
        <v>Town of Sennett</v>
      </c>
      <c r="C27" s="123" t="s">
        <v>110</v>
      </c>
      <c r="D27" s="123" t="s">
        <v>140</v>
      </c>
      <c r="E27" s="123" t="s">
        <v>108</v>
      </c>
      <c r="F27" s="124">
        <v>3595</v>
      </c>
    </row>
    <row r="28" spans="1:6" ht="15.75" x14ac:dyDescent="0.25">
      <c r="A28" s="122" t="str">
        <f t="shared" si="0"/>
        <v>Cayuga</v>
      </c>
      <c r="B28" s="122" t="str">
        <f t="shared" si="1"/>
        <v>Town of Springport</v>
      </c>
      <c r="C28" s="123" t="s">
        <v>110</v>
      </c>
      <c r="D28" s="123" t="s">
        <v>141</v>
      </c>
      <c r="E28" s="123" t="s">
        <v>108</v>
      </c>
      <c r="F28" s="124">
        <v>2367</v>
      </c>
    </row>
    <row r="29" spans="1:6" ht="15.75" x14ac:dyDescent="0.25">
      <c r="A29" s="122" t="str">
        <f t="shared" si="0"/>
        <v>Cayuga</v>
      </c>
      <c r="B29" s="122" t="str">
        <f t="shared" si="1"/>
        <v>Town of Sterling</v>
      </c>
      <c r="C29" s="123" t="s">
        <v>110</v>
      </c>
      <c r="D29" s="123" t="s">
        <v>125</v>
      </c>
      <c r="E29" s="123" t="s">
        <v>108</v>
      </c>
      <c r="F29" s="124">
        <v>3040</v>
      </c>
    </row>
    <row r="30" spans="1:6" ht="15.75" x14ac:dyDescent="0.25">
      <c r="A30" s="122" t="str">
        <f t="shared" si="0"/>
        <v>Cayuga</v>
      </c>
      <c r="B30" s="122" t="str">
        <f t="shared" si="1"/>
        <v>Town of Summerhill</v>
      </c>
      <c r="C30" s="123" t="s">
        <v>110</v>
      </c>
      <c r="D30" s="123" t="s">
        <v>142</v>
      </c>
      <c r="E30" s="123" t="s">
        <v>108</v>
      </c>
      <c r="F30" s="124">
        <v>1217</v>
      </c>
    </row>
    <row r="31" spans="1:6" ht="15.75" x14ac:dyDescent="0.25">
      <c r="A31" s="122" t="str">
        <f t="shared" si="0"/>
        <v>Cayuga</v>
      </c>
      <c r="B31" s="122" t="str">
        <f t="shared" si="1"/>
        <v>Town of Throop</v>
      </c>
      <c r="C31" s="123" t="s">
        <v>110</v>
      </c>
      <c r="D31" s="123" t="s">
        <v>143</v>
      </c>
      <c r="E31" s="123" t="s">
        <v>108</v>
      </c>
      <c r="F31" s="124">
        <v>1990</v>
      </c>
    </row>
    <row r="32" spans="1:6" ht="15.75" x14ac:dyDescent="0.25">
      <c r="A32" s="122" t="str">
        <f t="shared" si="0"/>
        <v>Cayuga</v>
      </c>
      <c r="B32" s="122" t="str">
        <f t="shared" si="1"/>
        <v>Village of Union Sprints</v>
      </c>
      <c r="C32" s="123" t="s">
        <v>110</v>
      </c>
      <c r="D32" s="123" t="s">
        <v>141</v>
      </c>
      <c r="E32" s="123" t="s">
        <v>144</v>
      </c>
      <c r="F32" s="124">
        <v>1197</v>
      </c>
    </row>
    <row r="33" spans="1:6" ht="15.75" x14ac:dyDescent="0.25">
      <c r="A33" s="122" t="str">
        <f t="shared" si="0"/>
        <v>Cayuga</v>
      </c>
      <c r="B33" s="122" t="str">
        <f t="shared" si="1"/>
        <v>Town of Venice</v>
      </c>
      <c r="C33" s="123" t="s">
        <v>110</v>
      </c>
      <c r="D33" s="123" t="s">
        <v>145</v>
      </c>
      <c r="E33" s="123" t="s">
        <v>108</v>
      </c>
      <c r="F33" s="124">
        <v>1368</v>
      </c>
    </row>
    <row r="34" spans="1:6" ht="15.75" x14ac:dyDescent="0.25">
      <c r="A34" s="122" t="str">
        <f t="shared" si="0"/>
        <v>Cayuga</v>
      </c>
      <c r="B34" s="122" t="str">
        <f t="shared" si="1"/>
        <v>Town of Victory</v>
      </c>
      <c r="C34" s="123" t="s">
        <v>110</v>
      </c>
      <c r="D34" s="123" t="s">
        <v>146</v>
      </c>
      <c r="E34" s="123" t="s">
        <v>108</v>
      </c>
      <c r="F34" s="124">
        <v>1660</v>
      </c>
    </row>
    <row r="35" spans="1:6" ht="15.75" x14ac:dyDescent="0.25">
      <c r="A35" s="122" t="str">
        <f t="shared" si="0"/>
        <v>Cayuga</v>
      </c>
      <c r="B35" s="122" t="str">
        <f t="shared" si="1"/>
        <v>Village of Weedsport</v>
      </c>
      <c r="C35" s="123" t="s">
        <v>110</v>
      </c>
      <c r="D35" s="123" t="s">
        <v>119</v>
      </c>
      <c r="E35" s="123" t="s">
        <v>147</v>
      </c>
      <c r="F35" s="124">
        <v>1815</v>
      </c>
    </row>
    <row r="36" spans="1:6" ht="15.75" x14ac:dyDescent="0.25">
      <c r="A36" s="122" t="str">
        <f t="shared" si="0"/>
        <v>Cortland</v>
      </c>
      <c r="B36" s="122" t="str">
        <f t="shared" si="1"/>
        <v>Cortland County</v>
      </c>
      <c r="C36" s="123" t="s">
        <v>111</v>
      </c>
      <c r="D36" s="123" t="s">
        <v>108</v>
      </c>
      <c r="E36" s="123" t="s">
        <v>108</v>
      </c>
      <c r="F36" s="124">
        <f>SUM(F39:F41)+SUM(F44:F46)+SUM(F48:F49)+SUM(F51:F55)</f>
        <v>24896</v>
      </c>
    </row>
    <row r="37" spans="1:6" ht="15.75" x14ac:dyDescent="0.25">
      <c r="A37" s="122" t="str">
        <f t="shared" si="0"/>
        <v>Cortland</v>
      </c>
      <c r="B37" s="122" t="str">
        <f t="shared" si="1"/>
        <v>Town of Cincinnatus</v>
      </c>
      <c r="C37" s="123" t="s">
        <v>111</v>
      </c>
      <c r="D37" s="123" t="s">
        <v>148</v>
      </c>
      <c r="E37" s="123" t="s">
        <v>108</v>
      </c>
      <c r="F37" s="124">
        <v>1056</v>
      </c>
    </row>
    <row r="38" spans="1:6" ht="15.75" x14ac:dyDescent="0.25">
      <c r="A38" s="122" t="str">
        <f t="shared" si="0"/>
        <v>Cortland</v>
      </c>
      <c r="B38" s="122" t="str">
        <f t="shared" si="1"/>
        <v>City of Cortland</v>
      </c>
      <c r="C38" s="123" t="s">
        <v>111</v>
      </c>
      <c r="D38" s="123" t="s">
        <v>149</v>
      </c>
      <c r="E38" s="123" t="s">
        <v>108</v>
      </c>
      <c r="F38" s="124">
        <v>19204</v>
      </c>
    </row>
    <row r="39" spans="1:6" ht="15.75" x14ac:dyDescent="0.25">
      <c r="A39" s="122" t="str">
        <f t="shared" si="0"/>
        <v>Cortland</v>
      </c>
      <c r="B39" s="122" t="str">
        <f t="shared" si="1"/>
        <v>Town of Cortlandville</v>
      </c>
      <c r="C39" s="123" t="s">
        <v>111</v>
      </c>
      <c r="D39" s="123" t="s">
        <v>150</v>
      </c>
      <c r="E39" s="123" t="s">
        <v>108</v>
      </c>
      <c r="F39" s="124">
        <v>8509</v>
      </c>
    </row>
    <row r="40" spans="1:6" ht="15.75" x14ac:dyDescent="0.25">
      <c r="A40" s="122" t="str">
        <f t="shared" si="0"/>
        <v>Cortland</v>
      </c>
      <c r="B40" s="122" t="str">
        <f t="shared" si="1"/>
        <v>Town of Cuyler</v>
      </c>
      <c r="C40" s="123" t="s">
        <v>111</v>
      </c>
      <c r="D40" s="123" t="s">
        <v>151</v>
      </c>
      <c r="E40" s="123" t="s">
        <v>108</v>
      </c>
      <c r="F40" s="124">
        <v>980</v>
      </c>
    </row>
    <row r="41" spans="1:6" ht="15.75" x14ac:dyDescent="0.25">
      <c r="A41" s="122" t="str">
        <f t="shared" si="0"/>
        <v>Cortland</v>
      </c>
      <c r="B41" s="122" t="str">
        <f t="shared" si="1"/>
        <v>Town of Freetown</v>
      </c>
      <c r="C41" s="123" t="s">
        <v>111</v>
      </c>
      <c r="D41" s="123" t="s">
        <v>152</v>
      </c>
      <c r="E41" s="123" t="s">
        <v>108</v>
      </c>
      <c r="F41" s="124">
        <v>757</v>
      </c>
    </row>
    <row r="42" spans="1:6" ht="15.75" x14ac:dyDescent="0.25">
      <c r="A42" s="122" t="str">
        <f t="shared" si="0"/>
        <v>Cortland</v>
      </c>
      <c r="B42" s="122" t="str">
        <f t="shared" si="1"/>
        <v>Town of Harford</v>
      </c>
      <c r="C42" s="123" t="s">
        <v>111</v>
      </c>
      <c r="D42" s="123" t="s">
        <v>153</v>
      </c>
      <c r="E42" s="123" t="s">
        <v>108</v>
      </c>
      <c r="F42" s="124">
        <v>943</v>
      </c>
    </row>
    <row r="43" spans="1:6" ht="15.75" x14ac:dyDescent="0.25">
      <c r="A43" s="122" t="str">
        <f t="shared" si="0"/>
        <v>Cortland</v>
      </c>
      <c r="B43" s="122" t="str">
        <f t="shared" si="1"/>
        <v>Town of Homer</v>
      </c>
      <c r="C43" s="123" t="s">
        <v>111</v>
      </c>
      <c r="D43" s="123" t="s">
        <v>154</v>
      </c>
      <c r="E43" s="123" t="s">
        <v>108</v>
      </c>
      <c r="F43" s="124">
        <v>6405</v>
      </c>
    </row>
    <row r="44" spans="1:6" ht="15.75" x14ac:dyDescent="0.25">
      <c r="A44" s="122" t="str">
        <f t="shared" si="0"/>
        <v>Cortland</v>
      </c>
      <c r="B44" s="122" t="str">
        <f t="shared" si="1"/>
        <v>Village of Homer</v>
      </c>
      <c r="C44" s="123" t="s">
        <v>111</v>
      </c>
      <c r="D44" s="123" t="s">
        <v>154</v>
      </c>
      <c r="E44" s="123" t="s">
        <v>155</v>
      </c>
      <c r="F44" s="124">
        <v>3291</v>
      </c>
    </row>
    <row r="45" spans="1:6" ht="15.75" x14ac:dyDescent="0.25">
      <c r="A45" s="122" t="str">
        <f t="shared" si="0"/>
        <v>Cortland</v>
      </c>
      <c r="B45" s="122" t="str">
        <f t="shared" si="1"/>
        <v>Town of Lapeer</v>
      </c>
      <c r="C45" s="123" t="s">
        <v>111</v>
      </c>
      <c r="D45" s="123" t="s">
        <v>156</v>
      </c>
      <c r="E45" s="123" t="s">
        <v>108</v>
      </c>
      <c r="F45" s="124">
        <v>767</v>
      </c>
    </row>
    <row r="46" spans="1:6" ht="15.75" x14ac:dyDescent="0.25">
      <c r="A46" s="122" t="str">
        <f t="shared" si="0"/>
        <v>Cortland</v>
      </c>
      <c r="B46" s="122" t="str">
        <f t="shared" si="1"/>
        <v>Town of Marathon</v>
      </c>
      <c r="C46" s="123" t="s">
        <v>111</v>
      </c>
      <c r="D46" s="123" t="s">
        <v>157</v>
      </c>
      <c r="E46" s="123" t="s">
        <v>108</v>
      </c>
      <c r="F46" s="124">
        <v>1967</v>
      </c>
    </row>
    <row r="47" spans="1:6" ht="15.75" x14ac:dyDescent="0.25">
      <c r="A47" s="122" t="str">
        <f t="shared" si="0"/>
        <v>Cortland</v>
      </c>
      <c r="B47" s="122" t="str">
        <f t="shared" si="1"/>
        <v>Village of Marathon</v>
      </c>
      <c r="C47" s="123" t="s">
        <v>111</v>
      </c>
      <c r="D47" s="123" t="s">
        <v>157</v>
      </c>
      <c r="E47" s="123" t="s">
        <v>158</v>
      </c>
      <c r="F47" s="124">
        <v>919</v>
      </c>
    </row>
    <row r="48" spans="1:6" ht="15.75" x14ac:dyDescent="0.25">
      <c r="A48" s="122" t="str">
        <f t="shared" si="0"/>
        <v>Cortland</v>
      </c>
      <c r="B48" s="122" t="str">
        <f t="shared" si="1"/>
        <v>Village of McGraw</v>
      </c>
      <c r="C48" s="123" t="s">
        <v>111</v>
      </c>
      <c r="D48" s="123" t="s">
        <v>150</v>
      </c>
      <c r="E48" s="123" t="s">
        <v>159</v>
      </c>
      <c r="F48" s="124">
        <v>1053</v>
      </c>
    </row>
    <row r="49" spans="1:6" ht="15.75" x14ac:dyDescent="0.25">
      <c r="A49" s="122" t="str">
        <f t="shared" si="0"/>
        <v>Cortland</v>
      </c>
      <c r="B49" s="122" t="str">
        <f t="shared" si="1"/>
        <v>Town of Preble</v>
      </c>
      <c r="C49" s="123" t="s">
        <v>111</v>
      </c>
      <c r="D49" s="123" t="s">
        <v>160</v>
      </c>
      <c r="E49" s="123" t="s">
        <v>108</v>
      </c>
      <c r="F49" s="124">
        <v>1393</v>
      </c>
    </row>
    <row r="50" spans="1:6" ht="15.75" x14ac:dyDescent="0.25">
      <c r="A50" s="122" t="str">
        <f t="shared" si="0"/>
        <v>Cortland</v>
      </c>
      <c r="B50" s="122" t="str">
        <f t="shared" si="1"/>
        <v>Town of Scott</v>
      </c>
      <c r="C50" s="123" t="s">
        <v>111</v>
      </c>
      <c r="D50" s="123" t="s">
        <v>161</v>
      </c>
      <c r="E50" s="123" t="s">
        <v>108</v>
      </c>
      <c r="F50" s="124">
        <v>1176</v>
      </c>
    </row>
    <row r="51" spans="1:6" ht="15.75" x14ac:dyDescent="0.25">
      <c r="A51" s="122" t="str">
        <f t="shared" si="0"/>
        <v>Cortland</v>
      </c>
      <c r="B51" s="122" t="str">
        <f t="shared" si="1"/>
        <v>Town of Solon</v>
      </c>
      <c r="C51" s="123" t="s">
        <v>111</v>
      </c>
      <c r="D51" s="123" t="s">
        <v>162</v>
      </c>
      <c r="E51" s="123" t="s">
        <v>108</v>
      </c>
      <c r="F51" s="124">
        <v>1079</v>
      </c>
    </row>
    <row r="52" spans="1:6" ht="15.75" x14ac:dyDescent="0.25">
      <c r="A52" s="122" t="str">
        <f t="shared" si="0"/>
        <v>Cortland</v>
      </c>
      <c r="B52" s="122" t="str">
        <f t="shared" si="1"/>
        <v>Town of Taylor</v>
      </c>
      <c r="C52" s="123" t="s">
        <v>111</v>
      </c>
      <c r="D52" s="123" t="s">
        <v>163</v>
      </c>
      <c r="E52" s="123" t="s">
        <v>108</v>
      </c>
      <c r="F52" s="124">
        <v>523</v>
      </c>
    </row>
    <row r="53" spans="1:6" ht="15.75" x14ac:dyDescent="0.25">
      <c r="A53" s="122" t="str">
        <f t="shared" si="0"/>
        <v>Cortland</v>
      </c>
      <c r="B53" s="122" t="str">
        <f t="shared" si="1"/>
        <v>Town of Truxton</v>
      </c>
      <c r="C53" s="123" t="s">
        <v>111</v>
      </c>
      <c r="D53" s="123" t="s">
        <v>164</v>
      </c>
      <c r="E53" s="123" t="s">
        <v>108</v>
      </c>
      <c r="F53" s="124">
        <v>1133</v>
      </c>
    </row>
    <row r="54" spans="1:6" ht="15.75" x14ac:dyDescent="0.25">
      <c r="A54" s="122" t="str">
        <f t="shared" si="0"/>
        <v>Cortland</v>
      </c>
      <c r="B54" s="122" t="str">
        <f t="shared" si="1"/>
        <v>Town of Virgil</v>
      </c>
      <c r="C54" s="123" t="s">
        <v>111</v>
      </c>
      <c r="D54" s="123" t="s">
        <v>165</v>
      </c>
      <c r="E54" s="123" t="s">
        <v>108</v>
      </c>
      <c r="F54" s="124">
        <v>2401</v>
      </c>
    </row>
    <row r="55" spans="1:6" ht="15.75" x14ac:dyDescent="0.25">
      <c r="A55" s="122" t="str">
        <f t="shared" si="0"/>
        <v>Cortland</v>
      </c>
      <c r="B55" s="122" t="str">
        <f t="shared" si="1"/>
        <v>Town of Willet</v>
      </c>
      <c r="C55" s="123" t="s">
        <v>111</v>
      </c>
      <c r="D55" s="123" t="s">
        <v>166</v>
      </c>
      <c r="E55" s="123" t="s">
        <v>108</v>
      </c>
      <c r="F55" s="124">
        <v>1043</v>
      </c>
    </row>
    <row r="56" spans="1:6" ht="15.75" x14ac:dyDescent="0.25">
      <c r="A56" s="122" t="str">
        <f t="shared" si="0"/>
        <v>Madison</v>
      </c>
      <c r="B56" s="122" t="str">
        <f t="shared" si="1"/>
        <v>Madison County</v>
      </c>
      <c r="C56" s="123" t="s">
        <v>112</v>
      </c>
      <c r="D56" s="123" t="s">
        <v>108</v>
      </c>
      <c r="E56" s="123" t="s">
        <v>108</v>
      </c>
      <c r="F56" s="124">
        <v>73442</v>
      </c>
    </row>
    <row r="57" spans="1:6" ht="15.75" x14ac:dyDescent="0.25">
      <c r="A57" s="122" t="str">
        <f t="shared" si="0"/>
        <v>Madison</v>
      </c>
      <c r="B57" s="122" t="str">
        <f t="shared" si="1"/>
        <v>Town of Brookvield</v>
      </c>
      <c r="C57" s="123" t="s">
        <v>112</v>
      </c>
      <c r="D57" s="123" t="s">
        <v>167</v>
      </c>
      <c r="E57" s="123" t="s">
        <v>108</v>
      </c>
      <c r="F57" s="124">
        <v>2545</v>
      </c>
    </row>
    <row r="58" spans="1:6" ht="15.75" x14ac:dyDescent="0.25">
      <c r="A58" s="122" t="str">
        <f t="shared" si="0"/>
        <v>Madison</v>
      </c>
      <c r="B58" s="122" t="str">
        <f t="shared" si="1"/>
        <v>Village of Canastota</v>
      </c>
      <c r="C58" s="123" t="s">
        <v>112</v>
      </c>
      <c r="D58" s="123" t="s">
        <v>168</v>
      </c>
      <c r="E58" s="123" t="s">
        <v>169</v>
      </c>
      <c r="F58" s="124">
        <v>4804</v>
      </c>
    </row>
    <row r="59" spans="1:6" ht="15.75" x14ac:dyDescent="0.25">
      <c r="A59" s="122" t="str">
        <f t="shared" si="0"/>
        <v>Madison</v>
      </c>
      <c r="B59" s="122" t="str">
        <f t="shared" si="1"/>
        <v>Town of Cazenovia</v>
      </c>
      <c r="C59" s="123" t="s">
        <v>112</v>
      </c>
      <c r="D59" s="123" t="s">
        <v>170</v>
      </c>
      <c r="E59" s="123" t="s">
        <v>108</v>
      </c>
      <c r="F59" s="124">
        <v>7086</v>
      </c>
    </row>
    <row r="60" spans="1:6" ht="15.75" x14ac:dyDescent="0.25">
      <c r="A60" s="122" t="str">
        <f t="shared" si="0"/>
        <v>Madison</v>
      </c>
      <c r="B60" s="122" t="str">
        <f t="shared" si="1"/>
        <v>Village of Cazenovia</v>
      </c>
      <c r="C60" s="123" t="s">
        <v>112</v>
      </c>
      <c r="D60" s="123" t="s">
        <v>170</v>
      </c>
      <c r="E60" s="123" t="s">
        <v>171</v>
      </c>
      <c r="F60" s="124">
        <v>2835</v>
      </c>
    </row>
    <row r="61" spans="1:6" ht="15.75" x14ac:dyDescent="0.25">
      <c r="A61" s="122" t="str">
        <f t="shared" si="0"/>
        <v>Madison</v>
      </c>
      <c r="B61" s="122" t="str">
        <f t="shared" si="1"/>
        <v>Village of Chittenango</v>
      </c>
      <c r="C61" s="123" t="s">
        <v>112</v>
      </c>
      <c r="D61" s="123" t="s">
        <v>172</v>
      </c>
      <c r="E61" s="123" t="s">
        <v>173</v>
      </c>
      <c r="F61" s="124">
        <v>5081</v>
      </c>
    </row>
    <row r="62" spans="1:6" ht="15.75" x14ac:dyDescent="0.25">
      <c r="A62" s="122" t="str">
        <f t="shared" si="0"/>
        <v>Madison</v>
      </c>
      <c r="B62" s="122" t="str">
        <f t="shared" si="1"/>
        <v>Town of DeRuyter</v>
      </c>
      <c r="C62" s="123" t="s">
        <v>112</v>
      </c>
      <c r="D62" s="123" t="s">
        <v>174</v>
      </c>
      <c r="E62" s="123" t="s">
        <v>108</v>
      </c>
      <c r="F62" s="124">
        <v>1589</v>
      </c>
    </row>
    <row r="63" spans="1:6" ht="15.75" x14ac:dyDescent="0.25">
      <c r="A63" s="122" t="str">
        <f t="shared" si="0"/>
        <v>Madison</v>
      </c>
      <c r="B63" s="122" t="str">
        <f t="shared" si="1"/>
        <v>Village of DeRuyter</v>
      </c>
      <c r="C63" s="123" t="s">
        <v>112</v>
      </c>
      <c r="D63" s="123" t="s">
        <v>174</v>
      </c>
      <c r="E63" s="123" t="s">
        <v>175</v>
      </c>
      <c r="F63" s="124">
        <v>558</v>
      </c>
    </row>
    <row r="64" spans="1:6" ht="15.75" x14ac:dyDescent="0.25">
      <c r="A64" s="122" t="str">
        <f t="shared" si="0"/>
        <v>Madison</v>
      </c>
      <c r="B64" s="122" t="str">
        <f t="shared" si="1"/>
        <v>Village of Earlville</v>
      </c>
      <c r="C64" s="123" t="s">
        <v>112</v>
      </c>
      <c r="D64" s="123" t="s">
        <v>176</v>
      </c>
      <c r="E64" s="123" t="s">
        <v>177</v>
      </c>
      <c r="F64" s="124">
        <v>545</v>
      </c>
    </row>
    <row r="65" spans="1:6" ht="15.75" x14ac:dyDescent="0.25">
      <c r="A65" s="122" t="str">
        <f t="shared" si="0"/>
        <v>Madison</v>
      </c>
      <c r="B65" s="122" t="str">
        <f t="shared" si="1"/>
        <v>Town of Eaton</v>
      </c>
      <c r="C65" s="123" t="s">
        <v>112</v>
      </c>
      <c r="D65" s="123" t="s">
        <v>178</v>
      </c>
      <c r="E65" s="123" t="s">
        <v>108</v>
      </c>
      <c r="F65" s="124">
        <v>5255</v>
      </c>
    </row>
    <row r="66" spans="1:6" ht="15.75" x14ac:dyDescent="0.25">
      <c r="A66" s="122" t="str">
        <f t="shared" ref="A66:A129" si="2">LEFT(C66,LEN(C66)-7)</f>
        <v>Madison</v>
      </c>
      <c r="B66" s="122" t="str">
        <f t="shared" ref="B66:B129" si="3">IF(D66="",C66,IF(E66="",D66,E66))</f>
        <v>Town of Fenner</v>
      </c>
      <c r="C66" s="123" t="s">
        <v>112</v>
      </c>
      <c r="D66" s="123" t="s">
        <v>179</v>
      </c>
      <c r="E66" s="123" t="s">
        <v>108</v>
      </c>
      <c r="F66" s="124">
        <v>1726</v>
      </c>
    </row>
    <row r="67" spans="1:6" ht="15.75" x14ac:dyDescent="0.25">
      <c r="A67" s="122" t="str">
        <f t="shared" si="2"/>
        <v>Madison</v>
      </c>
      <c r="B67" s="122" t="str">
        <f t="shared" si="3"/>
        <v>Town of Georgetown</v>
      </c>
      <c r="C67" s="123" t="s">
        <v>112</v>
      </c>
      <c r="D67" s="123" t="s">
        <v>180</v>
      </c>
      <c r="E67" s="123" t="s">
        <v>108</v>
      </c>
      <c r="F67" s="124">
        <v>974</v>
      </c>
    </row>
    <row r="68" spans="1:6" ht="15.75" x14ac:dyDescent="0.25">
      <c r="A68" s="122" t="str">
        <f t="shared" si="2"/>
        <v>Madison</v>
      </c>
      <c r="B68" s="122" t="str">
        <f t="shared" si="3"/>
        <v>Town of Hamilton</v>
      </c>
      <c r="C68" s="123" t="s">
        <v>112</v>
      </c>
      <c r="D68" s="123" t="s">
        <v>176</v>
      </c>
      <c r="E68" s="123" t="s">
        <v>108</v>
      </c>
      <c r="F68" s="124">
        <v>6690</v>
      </c>
    </row>
    <row r="69" spans="1:6" ht="15.75" x14ac:dyDescent="0.25">
      <c r="A69" s="122" t="str">
        <f t="shared" si="2"/>
        <v>Madison</v>
      </c>
      <c r="B69" s="122" t="str">
        <f t="shared" si="3"/>
        <v>Village of Hamilton</v>
      </c>
      <c r="C69" s="123" t="s">
        <v>112</v>
      </c>
      <c r="D69" s="123" t="s">
        <v>176</v>
      </c>
      <c r="E69" s="123" t="s">
        <v>181</v>
      </c>
      <c r="F69" s="124">
        <v>4239</v>
      </c>
    </row>
    <row r="70" spans="1:6" ht="15.75" x14ac:dyDescent="0.25">
      <c r="A70" s="122" t="str">
        <f t="shared" si="2"/>
        <v>Madison</v>
      </c>
      <c r="B70" s="122" t="str">
        <f t="shared" si="3"/>
        <v>Town of Lebanon</v>
      </c>
      <c r="C70" s="123" t="s">
        <v>112</v>
      </c>
      <c r="D70" s="123" t="s">
        <v>182</v>
      </c>
      <c r="E70" s="123" t="s">
        <v>108</v>
      </c>
      <c r="F70" s="124">
        <v>1332</v>
      </c>
    </row>
    <row r="71" spans="1:6" ht="15.75" x14ac:dyDescent="0.25">
      <c r="A71" s="122" t="str">
        <f t="shared" si="2"/>
        <v>Madison</v>
      </c>
      <c r="B71" s="122" t="str">
        <f t="shared" si="3"/>
        <v>Town of Lenox</v>
      </c>
      <c r="C71" s="123" t="s">
        <v>112</v>
      </c>
      <c r="D71" s="123" t="s">
        <v>168</v>
      </c>
      <c r="E71" s="123" t="s">
        <v>108</v>
      </c>
      <c r="F71" s="124">
        <v>9122</v>
      </c>
    </row>
    <row r="72" spans="1:6" ht="15.75" x14ac:dyDescent="0.25">
      <c r="A72" s="122" t="str">
        <f t="shared" si="2"/>
        <v>Madison</v>
      </c>
      <c r="B72" s="122" t="str">
        <f t="shared" si="3"/>
        <v>Town of Lincoln</v>
      </c>
      <c r="C72" s="123" t="s">
        <v>112</v>
      </c>
      <c r="D72" s="123" t="s">
        <v>183</v>
      </c>
      <c r="E72" s="123" t="s">
        <v>108</v>
      </c>
      <c r="F72" s="124">
        <v>2012</v>
      </c>
    </row>
    <row r="73" spans="1:6" ht="15.75" x14ac:dyDescent="0.25">
      <c r="A73" s="122" t="str">
        <f t="shared" si="2"/>
        <v>Madison</v>
      </c>
      <c r="B73" s="122" t="str">
        <f t="shared" si="3"/>
        <v>Town of Madison</v>
      </c>
      <c r="C73" s="123" t="s">
        <v>112</v>
      </c>
      <c r="D73" s="123" t="s">
        <v>184</v>
      </c>
      <c r="E73" s="123" t="s">
        <v>108</v>
      </c>
      <c r="F73" s="124">
        <v>3008</v>
      </c>
    </row>
    <row r="74" spans="1:6" ht="15.75" x14ac:dyDescent="0.25">
      <c r="A74" s="122" t="str">
        <f t="shared" si="2"/>
        <v>Madison</v>
      </c>
      <c r="B74" s="122" t="str">
        <f t="shared" si="3"/>
        <v>Village of Madison</v>
      </c>
      <c r="C74" s="123" t="s">
        <v>112</v>
      </c>
      <c r="D74" s="123" t="s">
        <v>184</v>
      </c>
      <c r="E74" s="123" t="s">
        <v>185</v>
      </c>
      <c r="F74" s="124">
        <v>305</v>
      </c>
    </row>
    <row r="75" spans="1:6" ht="15.75" x14ac:dyDescent="0.25">
      <c r="A75" s="122" t="str">
        <f t="shared" si="2"/>
        <v>Madison</v>
      </c>
      <c r="B75" s="122" t="str">
        <f t="shared" si="3"/>
        <v>Village of Morrisville</v>
      </c>
      <c r="C75" s="123" t="s">
        <v>112</v>
      </c>
      <c r="D75" s="123" t="s">
        <v>178</v>
      </c>
      <c r="E75" s="123" t="s">
        <v>186</v>
      </c>
      <c r="F75" s="124">
        <v>2199</v>
      </c>
    </row>
    <row r="76" spans="1:6" ht="15.75" x14ac:dyDescent="0.25">
      <c r="A76" s="122" t="str">
        <f t="shared" si="2"/>
        <v>Madison</v>
      </c>
      <c r="B76" s="122" t="str">
        <f t="shared" si="3"/>
        <v>Village of Munnsville</v>
      </c>
      <c r="C76" s="123" t="s">
        <v>112</v>
      </c>
      <c r="D76" s="123" t="s">
        <v>187</v>
      </c>
      <c r="E76" s="123" t="s">
        <v>188</v>
      </c>
      <c r="F76" s="124">
        <v>474</v>
      </c>
    </row>
    <row r="77" spans="1:6" ht="15.75" x14ac:dyDescent="0.25">
      <c r="A77" s="122" t="str">
        <f t="shared" si="2"/>
        <v>Madison</v>
      </c>
      <c r="B77" s="122" t="str">
        <f t="shared" si="3"/>
        <v>Town of Nelson</v>
      </c>
      <c r="C77" s="123" t="s">
        <v>112</v>
      </c>
      <c r="D77" s="123" t="s">
        <v>189</v>
      </c>
      <c r="E77" s="123" t="s">
        <v>108</v>
      </c>
      <c r="F77" s="124">
        <v>1980</v>
      </c>
    </row>
    <row r="78" spans="1:6" ht="15.75" x14ac:dyDescent="0.25">
      <c r="A78" s="122" t="str">
        <f t="shared" si="2"/>
        <v>Madison</v>
      </c>
      <c r="B78" s="122" t="str">
        <f t="shared" si="3"/>
        <v>City of Oneida</v>
      </c>
      <c r="C78" s="123" t="s">
        <v>112</v>
      </c>
      <c r="D78" s="123" t="s">
        <v>190</v>
      </c>
      <c r="E78" s="123" t="s">
        <v>108</v>
      </c>
      <c r="F78" s="124">
        <v>11393</v>
      </c>
    </row>
    <row r="79" spans="1:6" ht="15.75" x14ac:dyDescent="0.25">
      <c r="A79" s="122" t="str">
        <f t="shared" si="2"/>
        <v>Madison</v>
      </c>
      <c r="B79" s="122" t="str">
        <f t="shared" si="3"/>
        <v>Town of Smithfield</v>
      </c>
      <c r="C79" s="123" t="s">
        <v>112</v>
      </c>
      <c r="D79" s="123" t="s">
        <v>191</v>
      </c>
      <c r="E79" s="123" t="s">
        <v>108</v>
      </c>
      <c r="F79" s="124">
        <v>1288</v>
      </c>
    </row>
    <row r="80" spans="1:6" ht="15.75" x14ac:dyDescent="0.25">
      <c r="A80" s="122" t="str">
        <f t="shared" si="2"/>
        <v>Madison</v>
      </c>
      <c r="B80" s="122" t="str">
        <f t="shared" si="3"/>
        <v>Town of Stockbridge</v>
      </c>
      <c r="C80" s="123" t="s">
        <v>112</v>
      </c>
      <c r="D80" s="123" t="s">
        <v>187</v>
      </c>
      <c r="E80" s="123" t="s">
        <v>108</v>
      </c>
      <c r="F80" s="124">
        <v>2103</v>
      </c>
    </row>
    <row r="81" spans="1:6" ht="15.75" x14ac:dyDescent="0.25">
      <c r="A81" s="122" t="str">
        <f t="shared" si="2"/>
        <v>Madison</v>
      </c>
      <c r="B81" s="122" t="str">
        <f t="shared" si="3"/>
        <v>Town of Sullivan</v>
      </c>
      <c r="C81" s="123" t="s">
        <v>112</v>
      </c>
      <c r="D81" s="123" t="s">
        <v>172</v>
      </c>
      <c r="E81" s="123" t="s">
        <v>108</v>
      </c>
      <c r="F81" s="124">
        <v>15339</v>
      </c>
    </row>
    <row r="82" spans="1:6" ht="15.75" x14ac:dyDescent="0.25">
      <c r="A82" s="122" t="str">
        <f t="shared" si="2"/>
        <v>Madison</v>
      </c>
      <c r="B82" s="122" t="str">
        <f t="shared" si="3"/>
        <v>Village of Wampsville</v>
      </c>
      <c r="C82" s="123" t="s">
        <v>112</v>
      </c>
      <c r="D82" s="123" t="s">
        <v>168</v>
      </c>
      <c r="E82" s="123" t="s">
        <v>192</v>
      </c>
      <c r="F82" s="124">
        <v>543</v>
      </c>
    </row>
    <row r="83" spans="1:6" ht="15.75" x14ac:dyDescent="0.25">
      <c r="A83" s="122" t="str">
        <f t="shared" si="2"/>
        <v>Onondaga</v>
      </c>
      <c r="B83" s="122" t="str">
        <f t="shared" si="3"/>
        <v>Onondaga County</v>
      </c>
      <c r="C83" s="123" t="s">
        <v>113</v>
      </c>
      <c r="D83" s="123" t="s">
        <v>108</v>
      </c>
      <c r="E83" s="123" t="s">
        <v>108</v>
      </c>
      <c r="F83" s="124">
        <v>467026</v>
      </c>
    </row>
    <row r="84" spans="1:6" ht="15.75" x14ac:dyDescent="0.25">
      <c r="A84" s="122" t="str">
        <f t="shared" si="2"/>
        <v>Onondaga</v>
      </c>
      <c r="B84" s="122" t="str">
        <f t="shared" si="3"/>
        <v>Village of Baldwinsville</v>
      </c>
      <c r="C84" s="123" t="s">
        <v>113</v>
      </c>
      <c r="D84" s="123" t="s">
        <v>193</v>
      </c>
      <c r="E84" s="123" t="s">
        <v>194</v>
      </c>
      <c r="F84" s="124">
        <v>7378</v>
      </c>
    </row>
    <row r="85" spans="1:6" ht="15.75" x14ac:dyDescent="0.25">
      <c r="A85" s="122" t="str">
        <f t="shared" si="2"/>
        <v>Onondaga</v>
      </c>
      <c r="B85" s="122" t="str">
        <f t="shared" si="3"/>
        <v>Town of Camillus</v>
      </c>
      <c r="C85" s="123" t="s">
        <v>113</v>
      </c>
      <c r="D85" s="123" t="s">
        <v>195</v>
      </c>
      <c r="E85" s="123" t="s">
        <v>108</v>
      </c>
      <c r="F85" s="124">
        <v>24167</v>
      </c>
    </row>
    <row r="86" spans="1:6" ht="15.75" x14ac:dyDescent="0.25">
      <c r="A86" s="122" t="str">
        <f t="shared" si="2"/>
        <v>Onondaga</v>
      </c>
      <c r="B86" s="122" t="str">
        <f t="shared" si="3"/>
        <v>Village of Camillus</v>
      </c>
      <c r="C86" s="123" t="s">
        <v>113</v>
      </c>
      <c r="D86" s="123" t="s">
        <v>195</v>
      </c>
      <c r="E86" s="123" t="s">
        <v>196</v>
      </c>
      <c r="F86" s="124">
        <v>1213</v>
      </c>
    </row>
    <row r="87" spans="1:6" ht="15.75" x14ac:dyDescent="0.25">
      <c r="A87" s="122" t="str">
        <f t="shared" si="2"/>
        <v>Onondaga</v>
      </c>
      <c r="B87" s="122" t="str">
        <f t="shared" si="3"/>
        <v>Town of Cicero</v>
      </c>
      <c r="C87" s="123" t="s">
        <v>113</v>
      </c>
      <c r="D87" s="123" t="s">
        <v>197</v>
      </c>
      <c r="E87" s="123" t="s">
        <v>108</v>
      </c>
      <c r="F87" s="124">
        <v>31632</v>
      </c>
    </row>
    <row r="88" spans="1:6" ht="15.75" x14ac:dyDescent="0.25">
      <c r="A88" s="122" t="str">
        <f t="shared" si="2"/>
        <v>Onondaga</v>
      </c>
      <c r="B88" s="122" t="str">
        <f t="shared" si="3"/>
        <v>Town of Clay</v>
      </c>
      <c r="C88" s="123" t="s">
        <v>113</v>
      </c>
      <c r="D88" s="123" t="s">
        <v>198</v>
      </c>
      <c r="E88" s="123" t="s">
        <v>108</v>
      </c>
      <c r="F88" s="124">
        <v>58206</v>
      </c>
    </row>
    <row r="89" spans="1:6" ht="15.75" x14ac:dyDescent="0.25">
      <c r="A89" s="122" t="str">
        <f t="shared" si="2"/>
        <v>Onondaga</v>
      </c>
      <c r="B89" s="122" t="str">
        <f t="shared" si="3"/>
        <v>Town of De Witt</v>
      </c>
      <c r="C89" s="123" t="s">
        <v>113</v>
      </c>
      <c r="D89" s="123" t="s">
        <v>199</v>
      </c>
      <c r="E89" s="123" t="s">
        <v>108</v>
      </c>
      <c r="F89" s="124">
        <v>25838</v>
      </c>
    </row>
    <row r="90" spans="1:6" ht="15.75" x14ac:dyDescent="0.25">
      <c r="A90" s="122" t="str">
        <f t="shared" si="2"/>
        <v>Onondaga</v>
      </c>
      <c r="B90" s="122" t="str">
        <f t="shared" si="3"/>
        <v>Village of East Syracuse</v>
      </c>
      <c r="C90" s="123" t="s">
        <v>113</v>
      </c>
      <c r="D90" s="123" t="s">
        <v>199</v>
      </c>
      <c r="E90" s="123" t="s">
        <v>200</v>
      </c>
      <c r="F90" s="124">
        <v>3084</v>
      </c>
    </row>
    <row r="91" spans="1:6" ht="15.75" x14ac:dyDescent="0.25">
      <c r="A91" s="122" t="str">
        <f t="shared" si="2"/>
        <v>Onondaga</v>
      </c>
      <c r="B91" s="122" t="str">
        <f t="shared" si="3"/>
        <v>Town of Elbridge</v>
      </c>
      <c r="C91" s="123" t="s">
        <v>113</v>
      </c>
      <c r="D91" s="123" t="s">
        <v>201</v>
      </c>
      <c r="E91" s="123" t="s">
        <v>108</v>
      </c>
      <c r="F91" s="124">
        <v>5922</v>
      </c>
    </row>
    <row r="92" spans="1:6" ht="15.75" x14ac:dyDescent="0.25">
      <c r="A92" s="122" t="str">
        <f t="shared" si="2"/>
        <v>Onondaga</v>
      </c>
      <c r="B92" s="122" t="str">
        <f t="shared" si="3"/>
        <v>Village of Elbridge</v>
      </c>
      <c r="C92" s="123" t="s">
        <v>113</v>
      </c>
      <c r="D92" s="123" t="s">
        <v>201</v>
      </c>
      <c r="E92" s="123" t="s">
        <v>202</v>
      </c>
      <c r="F92" s="124">
        <v>1058</v>
      </c>
    </row>
    <row r="93" spans="1:6" ht="15.75" x14ac:dyDescent="0.25">
      <c r="A93" s="122" t="str">
        <f t="shared" si="2"/>
        <v>Onondaga</v>
      </c>
      <c r="B93" s="122" t="str">
        <f t="shared" si="3"/>
        <v>Town of Fabius</v>
      </c>
      <c r="C93" s="123" t="s">
        <v>113</v>
      </c>
      <c r="D93" s="123" t="s">
        <v>203</v>
      </c>
      <c r="E93" s="123" t="s">
        <v>108</v>
      </c>
      <c r="F93" s="124">
        <v>1964</v>
      </c>
    </row>
    <row r="94" spans="1:6" ht="15.75" x14ac:dyDescent="0.25">
      <c r="A94" s="122" t="str">
        <f t="shared" si="2"/>
        <v>Onondaga</v>
      </c>
      <c r="B94" s="122" t="str">
        <f t="shared" si="3"/>
        <v>Village of Fabius</v>
      </c>
      <c r="C94" s="123" t="s">
        <v>113</v>
      </c>
      <c r="D94" s="123" t="s">
        <v>203</v>
      </c>
      <c r="E94" s="123" t="s">
        <v>204</v>
      </c>
      <c r="F94" s="124">
        <v>352</v>
      </c>
    </row>
    <row r="95" spans="1:6" ht="15.75" x14ac:dyDescent="0.25">
      <c r="A95" s="122" t="str">
        <f t="shared" si="2"/>
        <v>Onondaga</v>
      </c>
      <c r="B95" s="122" t="str">
        <f t="shared" si="3"/>
        <v>Village of Fayetteville</v>
      </c>
      <c r="C95" s="123" t="s">
        <v>113</v>
      </c>
      <c r="D95" s="123" t="s">
        <v>205</v>
      </c>
      <c r="E95" s="123" t="s">
        <v>206</v>
      </c>
      <c r="F95" s="124">
        <v>4373</v>
      </c>
    </row>
    <row r="96" spans="1:6" ht="15.75" x14ac:dyDescent="0.25">
      <c r="A96" s="122" t="str">
        <f t="shared" si="2"/>
        <v>Onondaga</v>
      </c>
      <c r="B96" s="122" t="str">
        <f t="shared" si="3"/>
        <v>Town of Geddes</v>
      </c>
      <c r="C96" s="123" t="s">
        <v>113</v>
      </c>
      <c r="D96" s="123" t="s">
        <v>207</v>
      </c>
      <c r="E96" s="123" t="s">
        <v>108</v>
      </c>
      <c r="F96" s="124">
        <v>17118</v>
      </c>
    </row>
    <row r="97" spans="1:6" ht="15.75" x14ac:dyDescent="0.25">
      <c r="A97" s="122" t="str">
        <f t="shared" si="2"/>
        <v>Onondaga</v>
      </c>
      <c r="B97" s="122" t="str">
        <f t="shared" si="3"/>
        <v>Village of Jordan</v>
      </c>
      <c r="C97" s="123" t="s">
        <v>113</v>
      </c>
      <c r="D97" s="123" t="s">
        <v>201</v>
      </c>
      <c r="E97" s="123" t="s">
        <v>208</v>
      </c>
      <c r="F97" s="124">
        <v>1368</v>
      </c>
    </row>
    <row r="98" spans="1:6" ht="15.75" x14ac:dyDescent="0.25">
      <c r="A98" s="122" t="str">
        <f t="shared" si="2"/>
        <v>Onondaga</v>
      </c>
      <c r="B98" s="122" t="str">
        <f t="shared" si="3"/>
        <v>Town of LaFayette</v>
      </c>
      <c r="C98" s="123" t="s">
        <v>113</v>
      </c>
      <c r="D98" s="123" t="s">
        <v>209</v>
      </c>
      <c r="E98" s="123" t="s">
        <v>108</v>
      </c>
      <c r="F98" s="124">
        <v>4952</v>
      </c>
    </row>
    <row r="99" spans="1:6" ht="15.75" x14ac:dyDescent="0.25">
      <c r="A99" s="122" t="str">
        <f t="shared" si="2"/>
        <v>Onondaga</v>
      </c>
      <c r="B99" s="122" t="str">
        <f t="shared" si="3"/>
        <v>Village of Liverpool</v>
      </c>
      <c r="C99" s="123" t="s">
        <v>113</v>
      </c>
      <c r="D99" s="123" t="s">
        <v>210</v>
      </c>
      <c r="E99" s="123" t="s">
        <v>211</v>
      </c>
      <c r="F99" s="124">
        <v>2347</v>
      </c>
    </row>
    <row r="100" spans="1:6" ht="15.75" x14ac:dyDescent="0.25">
      <c r="A100" s="122" t="str">
        <f t="shared" si="2"/>
        <v>Onondaga</v>
      </c>
      <c r="B100" s="122" t="str">
        <f t="shared" si="3"/>
        <v>Town of Lysander</v>
      </c>
      <c r="C100" s="123" t="s">
        <v>113</v>
      </c>
      <c r="D100" s="123" t="s">
        <v>193</v>
      </c>
      <c r="E100" s="123" t="s">
        <v>108</v>
      </c>
      <c r="F100" s="124">
        <v>21759</v>
      </c>
    </row>
    <row r="101" spans="1:6" ht="15.75" x14ac:dyDescent="0.25">
      <c r="A101" s="122" t="str">
        <f t="shared" si="2"/>
        <v>Onondaga</v>
      </c>
      <c r="B101" s="122" t="str">
        <f t="shared" si="3"/>
        <v>Town of Manlius</v>
      </c>
      <c r="C101" s="123" t="s">
        <v>113</v>
      </c>
      <c r="D101" s="123" t="s">
        <v>205</v>
      </c>
      <c r="E101" s="123" t="s">
        <v>108</v>
      </c>
      <c r="F101" s="124">
        <v>32370</v>
      </c>
    </row>
    <row r="102" spans="1:6" ht="15.75" x14ac:dyDescent="0.25">
      <c r="A102" s="122" t="str">
        <f t="shared" si="2"/>
        <v>Onondaga</v>
      </c>
      <c r="B102" s="122" t="str">
        <f t="shared" si="3"/>
        <v>Village of Manlius</v>
      </c>
      <c r="C102" s="123" t="s">
        <v>113</v>
      </c>
      <c r="D102" s="123" t="s">
        <v>205</v>
      </c>
      <c r="E102" s="123" t="s">
        <v>212</v>
      </c>
      <c r="F102" s="124">
        <v>4704</v>
      </c>
    </row>
    <row r="103" spans="1:6" ht="15.75" x14ac:dyDescent="0.25">
      <c r="A103" s="122" t="str">
        <f t="shared" si="2"/>
        <v>Onondaga</v>
      </c>
      <c r="B103" s="122" t="str">
        <f t="shared" si="3"/>
        <v>Town of Marcellus</v>
      </c>
      <c r="C103" s="123" t="s">
        <v>113</v>
      </c>
      <c r="D103" s="123" t="s">
        <v>213</v>
      </c>
      <c r="E103" s="123" t="s">
        <v>108</v>
      </c>
      <c r="F103" s="124">
        <v>6210</v>
      </c>
    </row>
    <row r="104" spans="1:6" ht="15.75" x14ac:dyDescent="0.25">
      <c r="A104" s="122" t="str">
        <f t="shared" si="2"/>
        <v>Onondaga</v>
      </c>
      <c r="B104" s="122" t="str">
        <f t="shared" si="3"/>
        <v>Village of Marcellus</v>
      </c>
      <c r="C104" s="123" t="s">
        <v>113</v>
      </c>
      <c r="D104" s="123" t="s">
        <v>213</v>
      </c>
      <c r="E104" s="123" t="s">
        <v>214</v>
      </c>
      <c r="F104" s="124">
        <v>1813</v>
      </c>
    </row>
    <row r="105" spans="1:6" ht="15.75" x14ac:dyDescent="0.25">
      <c r="A105" s="122" t="str">
        <f t="shared" si="2"/>
        <v>Onondaga</v>
      </c>
      <c r="B105" s="122" t="str">
        <f t="shared" si="3"/>
        <v>Village of Minoa</v>
      </c>
      <c r="C105" s="123" t="s">
        <v>113</v>
      </c>
      <c r="D105" s="123" t="s">
        <v>205</v>
      </c>
      <c r="E105" s="123" t="s">
        <v>215</v>
      </c>
      <c r="F105" s="124">
        <v>3449</v>
      </c>
    </row>
    <row r="106" spans="1:6" ht="15.75" x14ac:dyDescent="0.25">
      <c r="A106" s="122" t="str">
        <f t="shared" si="2"/>
        <v>Onondaga</v>
      </c>
      <c r="B106" s="122" t="str">
        <f t="shared" si="3"/>
        <v>Village of North Syracuse</v>
      </c>
      <c r="C106" s="123" t="s">
        <v>113</v>
      </c>
      <c r="D106" s="123" t="s">
        <v>198</v>
      </c>
      <c r="E106" s="123" t="s">
        <v>216</v>
      </c>
      <c r="F106" s="124">
        <v>6800</v>
      </c>
    </row>
    <row r="107" spans="1:6" ht="15.75" x14ac:dyDescent="0.25">
      <c r="A107" s="122" t="str">
        <f t="shared" si="2"/>
        <v>Onondaga</v>
      </c>
      <c r="B107" s="122" t="str">
        <f t="shared" si="3"/>
        <v>Onondaga Nation Reservation</v>
      </c>
      <c r="C107" s="123" t="s">
        <v>113</v>
      </c>
      <c r="D107" s="123" t="s">
        <v>114</v>
      </c>
      <c r="E107" s="123" t="s">
        <v>108</v>
      </c>
      <c r="F107" s="124">
        <v>468</v>
      </c>
    </row>
    <row r="108" spans="1:6" ht="15.75" x14ac:dyDescent="0.25">
      <c r="A108" s="122" t="str">
        <f t="shared" si="2"/>
        <v>Onondaga</v>
      </c>
      <c r="B108" s="122" t="str">
        <f t="shared" si="3"/>
        <v>Town of Onondaga</v>
      </c>
      <c r="C108" s="123" t="s">
        <v>113</v>
      </c>
      <c r="D108" s="123" t="s">
        <v>217</v>
      </c>
      <c r="E108" s="123" t="s">
        <v>108</v>
      </c>
      <c r="F108" s="124">
        <v>23101</v>
      </c>
    </row>
    <row r="109" spans="1:6" ht="15.75" x14ac:dyDescent="0.25">
      <c r="A109" s="122" t="str">
        <f t="shared" si="2"/>
        <v>Onondaga</v>
      </c>
      <c r="B109" s="122" t="str">
        <f t="shared" si="3"/>
        <v>Town of Otisco</v>
      </c>
      <c r="C109" s="123" t="s">
        <v>113</v>
      </c>
      <c r="D109" s="123" t="s">
        <v>218</v>
      </c>
      <c r="E109" s="123" t="s">
        <v>108</v>
      </c>
      <c r="F109" s="124">
        <v>2541</v>
      </c>
    </row>
    <row r="110" spans="1:6" ht="15.75" x14ac:dyDescent="0.25">
      <c r="A110" s="122" t="str">
        <f t="shared" si="2"/>
        <v>Onondaga</v>
      </c>
      <c r="B110" s="122" t="str">
        <f t="shared" si="3"/>
        <v>Town of Pompey</v>
      </c>
      <c r="C110" s="123" t="s">
        <v>113</v>
      </c>
      <c r="D110" s="123" t="s">
        <v>219</v>
      </c>
      <c r="E110" s="123" t="s">
        <v>108</v>
      </c>
      <c r="F110" s="124">
        <v>7080</v>
      </c>
    </row>
    <row r="111" spans="1:6" ht="15.75" x14ac:dyDescent="0.25">
      <c r="A111" s="122" t="str">
        <f t="shared" si="2"/>
        <v>Onondaga</v>
      </c>
      <c r="B111" s="122" t="str">
        <f t="shared" si="3"/>
        <v>Town of Salina</v>
      </c>
      <c r="C111" s="123" t="s">
        <v>113</v>
      </c>
      <c r="D111" s="123" t="s">
        <v>210</v>
      </c>
      <c r="E111" s="123" t="s">
        <v>108</v>
      </c>
      <c r="F111" s="124">
        <v>33710</v>
      </c>
    </row>
    <row r="112" spans="1:6" ht="15.75" x14ac:dyDescent="0.25">
      <c r="A112" s="122" t="str">
        <f t="shared" si="2"/>
        <v>Onondaga</v>
      </c>
      <c r="B112" s="122" t="str">
        <f t="shared" si="3"/>
        <v>Town of Skaneateles</v>
      </c>
      <c r="C112" s="123" t="s">
        <v>113</v>
      </c>
      <c r="D112" s="123" t="s">
        <v>220</v>
      </c>
      <c r="E112" s="123" t="s">
        <v>108</v>
      </c>
      <c r="F112" s="124">
        <v>7209</v>
      </c>
    </row>
    <row r="113" spans="1:6" ht="15.75" x14ac:dyDescent="0.25">
      <c r="A113" s="122" t="str">
        <f t="shared" si="2"/>
        <v>Onondaga</v>
      </c>
      <c r="B113" s="122" t="str">
        <f t="shared" si="3"/>
        <v>Village of Skaneateles</v>
      </c>
      <c r="C113" s="123" t="s">
        <v>113</v>
      </c>
      <c r="D113" s="123" t="s">
        <v>220</v>
      </c>
      <c r="E113" s="123" t="s">
        <v>221</v>
      </c>
      <c r="F113" s="124">
        <v>2450</v>
      </c>
    </row>
    <row r="114" spans="1:6" ht="15.75" x14ac:dyDescent="0.25">
      <c r="A114" s="122" t="str">
        <f t="shared" si="2"/>
        <v>Onondaga</v>
      </c>
      <c r="B114" s="122" t="str">
        <f t="shared" si="3"/>
        <v>Village of Solvay</v>
      </c>
      <c r="C114" s="123" t="s">
        <v>113</v>
      </c>
      <c r="D114" s="123" t="s">
        <v>207</v>
      </c>
      <c r="E114" s="123" t="s">
        <v>222</v>
      </c>
      <c r="F114" s="124">
        <v>6584</v>
      </c>
    </row>
    <row r="115" spans="1:6" ht="15.75" x14ac:dyDescent="0.25">
      <c r="A115" s="122" t="str">
        <f t="shared" si="2"/>
        <v>Onondaga</v>
      </c>
      <c r="B115" s="122" t="str">
        <f t="shared" si="3"/>
        <v>Town of Spafford</v>
      </c>
      <c r="C115" s="123" t="s">
        <v>113</v>
      </c>
      <c r="D115" s="123" t="s">
        <v>223</v>
      </c>
      <c r="E115" s="123" t="s">
        <v>108</v>
      </c>
      <c r="F115" s="124">
        <v>1686</v>
      </c>
    </row>
    <row r="116" spans="1:6" ht="15.75" x14ac:dyDescent="0.25">
      <c r="A116" s="122" t="str">
        <f t="shared" si="2"/>
        <v>Onondaga</v>
      </c>
      <c r="B116" s="122" t="str">
        <f t="shared" si="3"/>
        <v>City of Syracuse</v>
      </c>
      <c r="C116" s="123" t="s">
        <v>113</v>
      </c>
      <c r="D116" s="123" t="s">
        <v>224</v>
      </c>
      <c r="E116" s="123" t="s">
        <v>108</v>
      </c>
      <c r="F116" s="124">
        <v>145170</v>
      </c>
    </row>
    <row r="117" spans="1:6" ht="15.75" x14ac:dyDescent="0.25">
      <c r="A117" s="122" t="str">
        <f t="shared" si="2"/>
        <v>Onondaga</v>
      </c>
      <c r="B117" s="122" t="str">
        <f t="shared" si="3"/>
        <v>Town of Tully</v>
      </c>
      <c r="C117" s="123" t="s">
        <v>113</v>
      </c>
      <c r="D117" s="123" t="s">
        <v>225</v>
      </c>
      <c r="E117" s="123" t="s">
        <v>108</v>
      </c>
      <c r="F117" s="124">
        <v>2738</v>
      </c>
    </row>
    <row r="118" spans="1:6" ht="15.75" x14ac:dyDescent="0.25">
      <c r="A118" s="122" t="str">
        <f t="shared" si="2"/>
        <v>Onondaga</v>
      </c>
      <c r="B118" s="122" t="str">
        <f t="shared" si="3"/>
        <v>Village of Tully</v>
      </c>
      <c r="C118" s="123" t="s">
        <v>113</v>
      </c>
      <c r="D118" s="123" t="s">
        <v>225</v>
      </c>
      <c r="E118" s="123" t="s">
        <v>226</v>
      </c>
      <c r="F118" s="124">
        <v>873</v>
      </c>
    </row>
    <row r="119" spans="1:6" ht="15.75" x14ac:dyDescent="0.25">
      <c r="A119" s="122" t="str">
        <f t="shared" si="2"/>
        <v>Onondaga</v>
      </c>
      <c r="B119" s="122" t="str">
        <f t="shared" si="3"/>
        <v>Town of Van Buren</v>
      </c>
      <c r="C119" s="123" t="s">
        <v>113</v>
      </c>
      <c r="D119" s="123" t="s">
        <v>227</v>
      </c>
      <c r="E119" s="123" t="s">
        <v>108</v>
      </c>
      <c r="F119" s="124">
        <v>13185</v>
      </c>
    </row>
    <row r="120" spans="1:6" ht="15.75" x14ac:dyDescent="0.25">
      <c r="A120" s="122" t="str">
        <f t="shared" si="2"/>
        <v>Oswego</v>
      </c>
      <c r="B120" s="122" t="str">
        <f t="shared" si="3"/>
        <v>Oswego County</v>
      </c>
      <c r="C120" s="123" t="s">
        <v>109</v>
      </c>
      <c r="D120" s="123" t="s">
        <v>108</v>
      </c>
      <c r="E120" s="123" t="s">
        <v>108</v>
      </c>
      <c r="F120" s="124">
        <v>122109</v>
      </c>
    </row>
    <row r="121" spans="1:6" ht="15.75" x14ac:dyDescent="0.25">
      <c r="A121" s="122" t="str">
        <f t="shared" si="2"/>
        <v>Oswego</v>
      </c>
      <c r="B121" s="122" t="str">
        <f t="shared" si="3"/>
        <v>Town of Albion</v>
      </c>
      <c r="C121" s="123" t="s">
        <v>109</v>
      </c>
      <c r="D121" s="123" t="s">
        <v>228</v>
      </c>
      <c r="E121" s="123" t="s">
        <v>108</v>
      </c>
      <c r="F121" s="124">
        <v>2073</v>
      </c>
    </row>
    <row r="122" spans="1:6" ht="15.75" x14ac:dyDescent="0.25">
      <c r="A122" s="122" t="str">
        <f t="shared" si="2"/>
        <v>Oswego</v>
      </c>
      <c r="B122" s="122" t="str">
        <f t="shared" si="3"/>
        <v>Village of Altmar</v>
      </c>
      <c r="C122" s="123" t="s">
        <v>109</v>
      </c>
      <c r="D122" s="123" t="s">
        <v>228</v>
      </c>
      <c r="E122" s="123" t="s">
        <v>229</v>
      </c>
      <c r="F122" s="124">
        <v>407</v>
      </c>
    </row>
    <row r="123" spans="1:6" ht="15.75" x14ac:dyDescent="0.25">
      <c r="A123" s="122" t="str">
        <f t="shared" si="2"/>
        <v>Oswego</v>
      </c>
      <c r="B123" s="122" t="str">
        <f t="shared" si="3"/>
        <v>Town of Amsboy</v>
      </c>
      <c r="C123" s="123" t="s">
        <v>109</v>
      </c>
      <c r="D123" s="123" t="s">
        <v>230</v>
      </c>
      <c r="E123" s="123" t="s">
        <v>108</v>
      </c>
      <c r="F123" s="124">
        <v>1263</v>
      </c>
    </row>
    <row r="124" spans="1:6" ht="15.75" x14ac:dyDescent="0.25">
      <c r="A124" s="122" t="str">
        <f t="shared" si="2"/>
        <v>Oswego</v>
      </c>
      <c r="B124" s="122" t="str">
        <f t="shared" si="3"/>
        <v>Town of Boylston</v>
      </c>
      <c r="C124" s="123" t="s">
        <v>109</v>
      </c>
      <c r="D124" s="123" t="s">
        <v>231</v>
      </c>
      <c r="E124" s="123" t="s">
        <v>108</v>
      </c>
      <c r="F124" s="124">
        <v>549</v>
      </c>
    </row>
    <row r="125" spans="1:6" ht="15.75" x14ac:dyDescent="0.25">
      <c r="A125" s="122" t="str">
        <f t="shared" si="2"/>
        <v>Oswego</v>
      </c>
      <c r="B125" s="122" t="str">
        <f t="shared" si="3"/>
        <v>Village of Central Square</v>
      </c>
      <c r="C125" s="123" t="s">
        <v>109</v>
      </c>
      <c r="D125" s="123" t="s">
        <v>232</v>
      </c>
      <c r="E125" s="123" t="s">
        <v>233</v>
      </c>
      <c r="F125" s="124">
        <v>1848</v>
      </c>
    </row>
    <row r="126" spans="1:6" ht="15.75" x14ac:dyDescent="0.25">
      <c r="A126" s="122" t="str">
        <f t="shared" si="2"/>
        <v>Oswego</v>
      </c>
      <c r="B126" s="122" t="str">
        <f t="shared" si="3"/>
        <v>Village of Cleveland</v>
      </c>
      <c r="C126" s="123" t="s">
        <v>109</v>
      </c>
      <c r="D126" s="123" t="s">
        <v>234</v>
      </c>
      <c r="E126" s="123" t="s">
        <v>235</v>
      </c>
      <c r="F126" s="124">
        <v>750</v>
      </c>
    </row>
    <row r="127" spans="1:6" ht="15.75" x14ac:dyDescent="0.25">
      <c r="A127" s="122" t="str">
        <f t="shared" si="2"/>
        <v>Oswego</v>
      </c>
      <c r="B127" s="122" t="str">
        <f t="shared" si="3"/>
        <v>Town of Constantia</v>
      </c>
      <c r="C127" s="123" t="s">
        <v>109</v>
      </c>
      <c r="D127" s="123" t="s">
        <v>234</v>
      </c>
      <c r="E127" s="123" t="s">
        <v>108</v>
      </c>
      <c r="F127" s="124">
        <v>4973</v>
      </c>
    </row>
    <row r="128" spans="1:6" ht="15.75" x14ac:dyDescent="0.25">
      <c r="A128" s="122" t="str">
        <f t="shared" si="2"/>
        <v>Oswego</v>
      </c>
      <c r="B128" s="122" t="str">
        <f t="shared" si="3"/>
        <v>City of Fulton</v>
      </c>
      <c r="C128" s="123" t="s">
        <v>109</v>
      </c>
      <c r="D128" s="123" t="s">
        <v>236</v>
      </c>
      <c r="E128" s="123" t="s">
        <v>108</v>
      </c>
      <c r="F128" s="124">
        <v>11896</v>
      </c>
    </row>
    <row r="129" spans="1:6" ht="15.75" x14ac:dyDescent="0.25">
      <c r="A129" s="122" t="str">
        <f t="shared" si="2"/>
        <v>Oswego</v>
      </c>
      <c r="B129" s="122" t="str">
        <f t="shared" si="3"/>
        <v>Town of Granby</v>
      </c>
      <c r="C129" s="123" t="s">
        <v>109</v>
      </c>
      <c r="D129" s="123" t="s">
        <v>237</v>
      </c>
      <c r="E129" s="123" t="s">
        <v>108</v>
      </c>
      <c r="F129" s="124">
        <v>6821</v>
      </c>
    </row>
    <row r="130" spans="1:6" ht="15.75" x14ac:dyDescent="0.25">
      <c r="A130" s="122" t="str">
        <f t="shared" ref="A130:A154" si="4">LEFT(C130,LEN(C130)-7)</f>
        <v>Oswego</v>
      </c>
      <c r="B130" s="122" t="str">
        <f t="shared" ref="B130:B154" si="5">IF(D130="",C130,IF(E130="",D130,E130))</f>
        <v>Town of Hannibal</v>
      </c>
      <c r="C130" s="123" t="s">
        <v>109</v>
      </c>
      <c r="D130" s="123" t="s">
        <v>238</v>
      </c>
      <c r="E130" s="123" t="s">
        <v>108</v>
      </c>
      <c r="F130" s="124">
        <v>4854</v>
      </c>
    </row>
    <row r="131" spans="1:6" ht="15.75" x14ac:dyDescent="0.25">
      <c r="A131" s="122" t="str">
        <f t="shared" si="4"/>
        <v>Oswego</v>
      </c>
      <c r="B131" s="122" t="str">
        <f t="shared" si="5"/>
        <v>Village of Hannibal</v>
      </c>
      <c r="C131" s="123" t="s">
        <v>109</v>
      </c>
      <c r="D131" s="123" t="s">
        <v>238</v>
      </c>
      <c r="E131" s="123" t="s">
        <v>239</v>
      </c>
      <c r="F131" s="124">
        <v>555</v>
      </c>
    </row>
    <row r="132" spans="1:6" ht="15.75" x14ac:dyDescent="0.25">
      <c r="A132" s="122" t="str">
        <f t="shared" si="4"/>
        <v>Oswego</v>
      </c>
      <c r="B132" s="122" t="str">
        <f>IF(D132="",C132,IF(E132="",D132,E132))</f>
        <v>Town of Hastings</v>
      </c>
      <c r="C132" s="123" t="s">
        <v>109</v>
      </c>
      <c r="D132" s="123" t="s">
        <v>232</v>
      </c>
      <c r="E132" s="123" t="s">
        <v>108</v>
      </c>
      <c r="F132" s="124">
        <v>9450</v>
      </c>
    </row>
    <row r="133" spans="1:6" ht="15.75" x14ac:dyDescent="0.25">
      <c r="A133" s="122" t="str">
        <f t="shared" si="4"/>
        <v>Oswego</v>
      </c>
      <c r="B133" s="122" t="str">
        <f t="shared" si="5"/>
        <v>Village of Lacona</v>
      </c>
      <c r="C133" s="123" t="s">
        <v>109</v>
      </c>
      <c r="D133" s="123" t="s">
        <v>240</v>
      </c>
      <c r="E133" s="123" t="s">
        <v>241</v>
      </c>
      <c r="F133" s="124">
        <v>582</v>
      </c>
    </row>
    <row r="134" spans="1:6" ht="15.75" x14ac:dyDescent="0.25">
      <c r="A134" s="122" t="str">
        <f t="shared" si="4"/>
        <v>Oswego</v>
      </c>
      <c r="B134" s="122" t="str">
        <f t="shared" si="5"/>
        <v>Town of Mexico</v>
      </c>
      <c r="C134" s="123" t="s">
        <v>109</v>
      </c>
      <c r="D134" s="123" t="s">
        <v>242</v>
      </c>
      <c r="E134" s="123" t="s">
        <v>108</v>
      </c>
      <c r="F134" s="124">
        <v>5197</v>
      </c>
    </row>
    <row r="135" spans="1:6" ht="15.75" x14ac:dyDescent="0.25">
      <c r="A135" s="122" t="str">
        <f t="shared" si="4"/>
        <v>Oswego</v>
      </c>
      <c r="B135" s="122" t="str">
        <f t="shared" si="5"/>
        <v>Village of Mexico</v>
      </c>
      <c r="C135" s="123" t="s">
        <v>109</v>
      </c>
      <c r="D135" s="123" t="s">
        <v>242</v>
      </c>
      <c r="E135" s="123" t="s">
        <v>266</v>
      </c>
      <c r="F135" s="124">
        <v>1624</v>
      </c>
    </row>
    <row r="136" spans="1:6" ht="15.75" x14ac:dyDescent="0.25">
      <c r="A136" s="122" t="str">
        <f t="shared" si="4"/>
        <v>Oswego</v>
      </c>
      <c r="B136" s="122" t="str">
        <f t="shared" si="5"/>
        <v>Town of Minetto</v>
      </c>
      <c r="C136" s="123" t="s">
        <v>109</v>
      </c>
      <c r="D136" s="123" t="s">
        <v>243</v>
      </c>
      <c r="E136" s="123" t="s">
        <v>108</v>
      </c>
      <c r="F136" s="124">
        <v>1659</v>
      </c>
    </row>
    <row r="137" spans="1:6" ht="15.75" x14ac:dyDescent="0.25">
      <c r="A137" s="122" t="str">
        <f t="shared" si="4"/>
        <v>Oswego</v>
      </c>
      <c r="B137" s="122" t="str">
        <f t="shared" si="5"/>
        <v>Town of New Haven</v>
      </c>
      <c r="C137" s="123" t="s">
        <v>109</v>
      </c>
      <c r="D137" s="123" t="s">
        <v>244</v>
      </c>
      <c r="E137" s="123" t="s">
        <v>108</v>
      </c>
      <c r="F137" s="124">
        <v>2856</v>
      </c>
    </row>
    <row r="138" spans="1:6" ht="15.75" x14ac:dyDescent="0.25">
      <c r="A138" s="122" t="str">
        <f t="shared" si="4"/>
        <v>Oswego</v>
      </c>
      <c r="B138" s="122" t="str">
        <f t="shared" si="5"/>
        <v>Town of Orwell</v>
      </c>
      <c r="C138" s="123" t="s">
        <v>109</v>
      </c>
      <c r="D138" s="123" t="s">
        <v>245</v>
      </c>
      <c r="E138" s="123" t="s">
        <v>108</v>
      </c>
      <c r="F138" s="124">
        <v>1167</v>
      </c>
    </row>
    <row r="139" spans="1:6" ht="15.75" x14ac:dyDescent="0.25">
      <c r="A139" s="122" t="str">
        <f t="shared" si="4"/>
        <v>Oswego</v>
      </c>
      <c r="B139" s="122" t="str">
        <f t="shared" si="5"/>
        <v>City of Oswego</v>
      </c>
      <c r="C139" s="123" t="s">
        <v>109</v>
      </c>
      <c r="D139" s="123" t="s">
        <v>246</v>
      </c>
      <c r="E139" s="123" t="s">
        <v>108</v>
      </c>
      <c r="F139" s="124">
        <v>18142</v>
      </c>
    </row>
    <row r="140" spans="1:6" ht="15.75" x14ac:dyDescent="0.25">
      <c r="A140" s="122" t="str">
        <f t="shared" si="4"/>
        <v>Oswego</v>
      </c>
      <c r="B140" s="122" t="str">
        <f t="shared" si="5"/>
        <v>Town of Oswego</v>
      </c>
      <c r="C140" s="123" t="s">
        <v>109</v>
      </c>
      <c r="D140" s="123" t="s">
        <v>247</v>
      </c>
      <c r="E140" s="123" t="s">
        <v>108</v>
      </c>
      <c r="F140" s="124">
        <v>7984</v>
      </c>
    </row>
    <row r="141" spans="1:6" ht="15.75" x14ac:dyDescent="0.25">
      <c r="A141" s="122" t="str">
        <f t="shared" si="4"/>
        <v>Oswego</v>
      </c>
      <c r="B141" s="122" t="str">
        <f t="shared" si="5"/>
        <v>Town of Palermo</v>
      </c>
      <c r="C141" s="123" t="s">
        <v>109</v>
      </c>
      <c r="D141" s="123" t="s">
        <v>248</v>
      </c>
      <c r="E141" s="123" t="s">
        <v>108</v>
      </c>
      <c r="F141" s="124">
        <v>3664</v>
      </c>
    </row>
    <row r="142" spans="1:6" ht="15.75" x14ac:dyDescent="0.25">
      <c r="A142" s="122" t="str">
        <f t="shared" si="4"/>
        <v>Oswego</v>
      </c>
      <c r="B142" s="122" t="str">
        <f t="shared" si="5"/>
        <v>Town of Parish</v>
      </c>
      <c r="C142" s="123" t="s">
        <v>109</v>
      </c>
      <c r="D142" s="123" t="s">
        <v>249</v>
      </c>
      <c r="E142" s="123" t="s">
        <v>108</v>
      </c>
      <c r="F142" s="124">
        <v>2558</v>
      </c>
    </row>
    <row r="143" spans="1:6" ht="15.75" x14ac:dyDescent="0.25">
      <c r="A143" s="122" t="str">
        <f t="shared" si="4"/>
        <v>Oswego</v>
      </c>
      <c r="B143" s="122" t="str">
        <f t="shared" si="5"/>
        <v>Village of parish</v>
      </c>
      <c r="C143" s="123" t="s">
        <v>109</v>
      </c>
      <c r="D143" s="123" t="s">
        <v>249</v>
      </c>
      <c r="E143" s="123" t="s">
        <v>250</v>
      </c>
      <c r="F143" s="124">
        <v>450</v>
      </c>
    </row>
    <row r="144" spans="1:6" ht="15.75" x14ac:dyDescent="0.25">
      <c r="A144" s="122" t="str">
        <f t="shared" si="4"/>
        <v>Oswego</v>
      </c>
      <c r="B144" s="122" t="str">
        <f t="shared" si="5"/>
        <v>Village of Phoenix</v>
      </c>
      <c r="C144" s="123" t="s">
        <v>109</v>
      </c>
      <c r="D144" s="123" t="s">
        <v>251</v>
      </c>
      <c r="E144" s="123" t="s">
        <v>252</v>
      </c>
      <c r="F144" s="124">
        <v>2382</v>
      </c>
    </row>
    <row r="145" spans="1:6" ht="15.75" x14ac:dyDescent="0.25">
      <c r="A145" s="122" t="str">
        <f t="shared" si="4"/>
        <v>Oswego</v>
      </c>
      <c r="B145" s="122" t="str">
        <f t="shared" si="5"/>
        <v>Village of Pulaski</v>
      </c>
      <c r="C145" s="123" t="s">
        <v>109</v>
      </c>
      <c r="D145" s="123" t="s">
        <v>253</v>
      </c>
      <c r="E145" s="123" t="s">
        <v>254</v>
      </c>
      <c r="F145" s="124">
        <v>2365</v>
      </c>
    </row>
    <row r="146" spans="1:6" ht="15.75" x14ac:dyDescent="0.25">
      <c r="A146" s="122" t="str">
        <f t="shared" si="4"/>
        <v>Oswego</v>
      </c>
      <c r="B146" s="122" t="str">
        <f t="shared" si="5"/>
        <v>Town of Redfield</v>
      </c>
      <c r="C146" s="123" t="s">
        <v>109</v>
      </c>
      <c r="D146" s="123" t="s">
        <v>255</v>
      </c>
      <c r="E146" s="123" t="s">
        <v>108</v>
      </c>
      <c r="F146" s="124">
        <v>550</v>
      </c>
    </row>
    <row r="147" spans="1:6" ht="15.75" x14ac:dyDescent="0.25">
      <c r="A147" s="122" t="str">
        <f t="shared" si="4"/>
        <v>Oswego</v>
      </c>
      <c r="B147" s="122" t="str">
        <f t="shared" si="5"/>
        <v xml:space="preserve">Town of Richland </v>
      </c>
      <c r="C147" s="123" t="s">
        <v>109</v>
      </c>
      <c r="D147" s="123" t="s">
        <v>253</v>
      </c>
      <c r="E147" s="123" t="s">
        <v>108</v>
      </c>
      <c r="F147" s="124">
        <v>5718</v>
      </c>
    </row>
    <row r="148" spans="1:6" ht="15.75" x14ac:dyDescent="0.25">
      <c r="A148" s="122" t="str">
        <f t="shared" si="4"/>
        <v>Oswego</v>
      </c>
      <c r="B148" s="122" t="str">
        <f t="shared" si="5"/>
        <v>Town of Sandy Creek</v>
      </c>
      <c r="C148" s="123" t="s">
        <v>109</v>
      </c>
      <c r="D148" s="123" t="s">
        <v>240</v>
      </c>
      <c r="E148" s="123" t="s">
        <v>108</v>
      </c>
      <c r="F148" s="124">
        <v>3939</v>
      </c>
    </row>
    <row r="149" spans="1:6" ht="15.75" x14ac:dyDescent="0.25">
      <c r="A149" s="122" t="str">
        <f t="shared" si="4"/>
        <v>Oswego</v>
      </c>
      <c r="B149" s="122" t="str">
        <f t="shared" si="5"/>
        <v>Village of Sandy Creek</v>
      </c>
      <c r="C149" s="123" t="s">
        <v>109</v>
      </c>
      <c r="D149" s="123" t="s">
        <v>240</v>
      </c>
      <c r="E149" s="123" t="s">
        <v>256</v>
      </c>
      <c r="F149" s="124">
        <v>771</v>
      </c>
    </row>
    <row r="150" spans="1:6" ht="15.75" x14ac:dyDescent="0.25">
      <c r="A150" s="122" t="str">
        <f t="shared" si="4"/>
        <v>Oswego</v>
      </c>
      <c r="B150" s="122" t="str">
        <f t="shared" si="5"/>
        <v>Town of Schroeppel</v>
      </c>
      <c r="C150" s="123" t="s">
        <v>109</v>
      </c>
      <c r="D150" s="123" t="s">
        <v>251</v>
      </c>
      <c r="E150" s="123" t="s">
        <v>108</v>
      </c>
      <c r="F150" s="124">
        <v>8501</v>
      </c>
    </row>
    <row r="151" spans="1:6" ht="15.75" x14ac:dyDescent="0.25">
      <c r="A151" s="122" t="str">
        <f t="shared" si="4"/>
        <v>Oswego</v>
      </c>
      <c r="B151" s="122" t="str">
        <f t="shared" si="5"/>
        <v>Town of Scriba</v>
      </c>
      <c r="C151" s="123" t="s">
        <v>109</v>
      </c>
      <c r="D151" s="123" t="s">
        <v>257</v>
      </c>
      <c r="E151" s="123" t="s">
        <v>108</v>
      </c>
      <c r="F151" s="124">
        <v>6840</v>
      </c>
    </row>
    <row r="152" spans="1:6" ht="15.75" x14ac:dyDescent="0.25">
      <c r="A152" s="122" t="str">
        <f t="shared" si="4"/>
        <v>Oswego</v>
      </c>
      <c r="B152" s="122" t="str">
        <f t="shared" si="5"/>
        <v>Town of Volney</v>
      </c>
      <c r="C152" s="123" t="s">
        <v>109</v>
      </c>
      <c r="D152" s="123" t="s">
        <v>258</v>
      </c>
      <c r="E152" s="123" t="s">
        <v>108</v>
      </c>
      <c r="F152" s="124">
        <v>5926</v>
      </c>
    </row>
    <row r="153" spans="1:6" ht="15.75" x14ac:dyDescent="0.25">
      <c r="A153" s="122" t="str">
        <f t="shared" si="4"/>
        <v>Oswego</v>
      </c>
      <c r="B153" s="122" t="str">
        <f t="shared" si="5"/>
        <v>Town of West Monroe</v>
      </c>
      <c r="C153" s="123" t="s">
        <v>109</v>
      </c>
      <c r="D153" s="123" t="s">
        <v>259</v>
      </c>
      <c r="E153" s="123" t="s">
        <v>108</v>
      </c>
      <c r="F153" s="124">
        <v>4252</v>
      </c>
    </row>
    <row r="154" spans="1:6" ht="15.75" x14ac:dyDescent="0.25">
      <c r="A154" s="122" t="str">
        <f t="shared" si="4"/>
        <v>Oswego</v>
      </c>
      <c r="B154" s="122" t="str">
        <f t="shared" si="5"/>
        <v>Town of Williamstown</v>
      </c>
      <c r="C154" s="123" t="s">
        <v>109</v>
      </c>
      <c r="D154" s="123" t="s">
        <v>260</v>
      </c>
      <c r="E154" s="123" t="s">
        <v>108</v>
      </c>
      <c r="F154" s="124">
        <v>1277</v>
      </c>
    </row>
    <row r="155" spans="1:6" x14ac:dyDescent="0.25">
      <c r="B155" s="125" t="s">
        <v>261</v>
      </c>
      <c r="F155" s="191">
        <f>SUM(F2, F36, F56, F83, F120)</f>
        <v>767499</v>
      </c>
    </row>
  </sheetData>
  <sortState ref="A2:L1720">
    <sortCondition ref="A2:A1720"/>
    <sortCondition ref="B2:B1720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2"/>
  <sheetViews>
    <sheetView topLeftCell="C37" workbookViewId="0">
      <selection activeCell="D30" sqref="D30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3" t="s">
        <v>35</v>
      </c>
      <c r="C6" s="74" t="s">
        <v>261</v>
      </c>
    </row>
    <row r="8" spans="2:11" ht="15.75" thickBot="1" x14ac:dyDescent="0.3">
      <c r="B8" s="75" t="s">
        <v>36</v>
      </c>
    </row>
    <row r="9" spans="2:11" ht="16.5" thickTop="1" thickBot="1" x14ac:dyDescent="0.3">
      <c r="B9" s="74"/>
      <c r="C9" t="s">
        <v>37</v>
      </c>
    </row>
    <row r="10" spans="2:11" ht="15.75" thickTop="1" x14ac:dyDescent="0.25">
      <c r="B10" s="76"/>
      <c r="C10" t="s">
        <v>38</v>
      </c>
    </row>
    <row r="11" spans="2:11" x14ac:dyDescent="0.25">
      <c r="B11" s="77"/>
    </row>
    <row r="12" spans="2:11" ht="15.75" thickBot="1" x14ac:dyDescent="0.3">
      <c r="B12" s="77"/>
    </row>
    <row r="13" spans="2:11" ht="15.75" thickBot="1" x14ac:dyDescent="0.3">
      <c r="B13" s="370" t="s">
        <v>73</v>
      </c>
      <c r="C13" s="371"/>
      <c r="D13" s="371"/>
      <c r="E13" s="371"/>
      <c r="F13" s="371"/>
      <c r="G13" s="371"/>
      <c r="H13" s="371"/>
      <c r="I13" s="371"/>
      <c r="J13" s="371"/>
      <c r="K13" s="372"/>
    </row>
    <row r="14" spans="2:11" x14ac:dyDescent="0.25">
      <c r="B14" s="78"/>
      <c r="C14" s="79"/>
      <c r="D14" s="80" t="s">
        <v>78</v>
      </c>
      <c r="E14" s="103"/>
      <c r="F14" s="81" t="s">
        <v>79</v>
      </c>
      <c r="G14" s="81" t="s">
        <v>80</v>
      </c>
      <c r="H14" s="81" t="s">
        <v>81</v>
      </c>
      <c r="I14" s="81" t="s">
        <v>82</v>
      </c>
      <c r="J14" s="81" t="s">
        <v>83</v>
      </c>
      <c r="K14" s="104" t="s">
        <v>84</v>
      </c>
    </row>
    <row r="15" spans="2:11" ht="15.75" thickBot="1" x14ac:dyDescent="0.3">
      <c r="B15" s="82" t="s">
        <v>39</v>
      </c>
      <c r="C15" s="83" t="s">
        <v>40</v>
      </c>
      <c r="D15" s="96">
        <f>SUM(D16:D21)</f>
        <v>1739249.3945133698</v>
      </c>
      <c r="E15" s="157"/>
      <c r="F15" s="158"/>
      <c r="G15" s="158"/>
      <c r="H15" s="158"/>
      <c r="I15" s="158"/>
      <c r="J15" s="149"/>
      <c r="K15" s="159"/>
    </row>
    <row r="16" spans="2:11" ht="16.5" thickTop="1" thickBot="1" x14ac:dyDescent="0.3">
      <c r="B16" s="85"/>
      <c r="C16" s="86" t="s">
        <v>41</v>
      </c>
      <c r="D16" s="106">
        <f>SUM(F16:H16)</f>
        <v>511338.62743773567</v>
      </c>
      <c r="E16" s="149"/>
      <c r="F16" s="160">
        <v>508851.76161434472</v>
      </c>
      <c r="G16" s="160">
        <v>342.08916830572326</v>
      </c>
      <c r="H16" s="160">
        <v>2144.7766550852048</v>
      </c>
      <c r="I16" s="149"/>
      <c r="J16" s="149"/>
      <c r="K16" s="159"/>
    </row>
    <row r="17" spans="2:14" ht="16.5" thickTop="1" thickBot="1" x14ac:dyDescent="0.3">
      <c r="B17" s="85"/>
      <c r="C17" s="86" t="s">
        <v>42</v>
      </c>
      <c r="D17" s="106">
        <f>SUM(F17:H17)</f>
        <v>860387.69004882663</v>
      </c>
      <c r="E17" s="149"/>
      <c r="F17" s="160">
        <v>859544.68130819988</v>
      </c>
      <c r="G17" s="160">
        <v>340.44583756077327</v>
      </c>
      <c r="H17" s="160">
        <v>502.5629030659033</v>
      </c>
      <c r="I17" s="149"/>
      <c r="J17" s="149"/>
      <c r="K17" s="159"/>
    </row>
    <row r="18" spans="2:14" ht="16.5" thickTop="1" thickBot="1" x14ac:dyDescent="0.3">
      <c r="B18" s="85"/>
      <c r="C18" s="86" t="s">
        <v>43</v>
      </c>
      <c r="D18" s="106">
        <f>SUM(F18:H18)</f>
        <v>137607.25212478612</v>
      </c>
      <c r="E18" s="149"/>
      <c r="F18" s="160">
        <v>137051.99753017153</v>
      </c>
      <c r="G18" s="160">
        <v>140.48610225188426</v>
      </c>
      <c r="H18" s="160">
        <v>414.76849236270596</v>
      </c>
      <c r="I18" s="149"/>
      <c r="J18" s="149"/>
      <c r="K18" s="159"/>
    </row>
    <row r="19" spans="2:14" ht="16.5" thickTop="1" thickBot="1" x14ac:dyDescent="0.3">
      <c r="B19" s="85"/>
      <c r="C19" s="86" t="s">
        <v>69</v>
      </c>
      <c r="D19" s="106">
        <f t="shared" ref="D19:D21" si="0">SUM(F19:H19)</f>
        <v>202972.59528657963</v>
      </c>
      <c r="E19" s="149"/>
      <c r="F19" s="160">
        <v>202291.54344345606</v>
      </c>
      <c r="G19" s="160">
        <v>172.31432175416083</v>
      </c>
      <c r="H19" s="160">
        <v>508.73752136942721</v>
      </c>
      <c r="I19" s="149"/>
      <c r="J19" s="149"/>
      <c r="K19" s="159"/>
    </row>
    <row r="20" spans="2:14" ht="16.5" thickTop="1" thickBot="1" x14ac:dyDescent="0.3">
      <c r="B20" s="85"/>
      <c r="C20" s="86" t="s">
        <v>44</v>
      </c>
      <c r="D20" s="106">
        <f t="shared" si="0"/>
        <v>9088.6845043154426</v>
      </c>
      <c r="E20" s="149"/>
      <c r="F20" s="160">
        <v>0</v>
      </c>
      <c r="G20" s="160">
        <v>3094.0202567882352</v>
      </c>
      <c r="H20" s="160">
        <v>5994.6642475272074</v>
      </c>
      <c r="I20" s="149"/>
      <c r="J20" s="149"/>
      <c r="K20" s="159"/>
    </row>
    <row r="21" spans="2:14" ht="16.5" thickTop="1" thickBot="1" x14ac:dyDescent="0.3">
      <c r="B21" s="85"/>
      <c r="C21" s="86" t="s">
        <v>45</v>
      </c>
      <c r="D21" s="106">
        <f t="shared" si="0"/>
        <v>17854.545111126361</v>
      </c>
      <c r="E21" s="149"/>
      <c r="F21" s="160">
        <v>17730.054579167168</v>
      </c>
      <c r="G21" s="160">
        <v>39.556138765574815</v>
      </c>
      <c r="H21" s="160">
        <v>84.934393193615179</v>
      </c>
      <c r="I21" s="149"/>
      <c r="J21" s="149"/>
      <c r="K21" s="159"/>
    </row>
    <row r="22" spans="2:14" ht="16.5" thickTop="1" thickBot="1" x14ac:dyDescent="0.3">
      <c r="B22" s="85"/>
      <c r="C22" s="83" t="s">
        <v>46</v>
      </c>
      <c r="D22" s="96">
        <f>SUM(D23:D29)</f>
        <v>1189608.4966313827</v>
      </c>
      <c r="E22" s="149"/>
      <c r="F22" s="158"/>
      <c r="G22" s="158"/>
      <c r="H22" s="158"/>
      <c r="I22" s="149"/>
      <c r="J22" s="149"/>
      <c r="K22" s="159"/>
    </row>
    <row r="23" spans="2:14" ht="16.5" thickTop="1" thickBot="1" x14ac:dyDescent="0.3">
      <c r="B23" s="85"/>
      <c r="C23" s="86" t="s">
        <v>41</v>
      </c>
      <c r="D23" s="106">
        <f t="shared" ref="D23:D38" si="1">SUM(F23:H23)</f>
        <v>355604.35786172154</v>
      </c>
      <c r="E23" s="149"/>
      <c r="F23" s="160">
        <v>353874.89664607559</v>
      </c>
      <c r="G23" s="160">
        <v>237.90183745040835</v>
      </c>
      <c r="H23" s="160">
        <v>1491.5593781955311</v>
      </c>
      <c r="I23" s="149"/>
      <c r="J23" s="149"/>
      <c r="K23" s="159"/>
    </row>
    <row r="24" spans="2:14" ht="16.5" thickTop="1" thickBot="1" x14ac:dyDescent="0.3">
      <c r="B24" s="85"/>
      <c r="C24" s="86" t="s">
        <v>42</v>
      </c>
      <c r="D24" s="106">
        <f t="shared" si="1"/>
        <v>656586.67582190025</v>
      </c>
      <c r="E24" s="149"/>
      <c r="F24" s="160">
        <v>655943.35152391379</v>
      </c>
      <c r="G24" s="160">
        <v>259.8040434176196</v>
      </c>
      <c r="H24" s="160">
        <v>383.52025456886702</v>
      </c>
      <c r="I24" s="149"/>
      <c r="J24" s="149"/>
      <c r="K24" s="159"/>
    </row>
    <row r="25" spans="2:14" ht="16.5" thickTop="1" thickBot="1" x14ac:dyDescent="0.3">
      <c r="B25" s="85"/>
      <c r="C25" s="86" t="s">
        <v>43</v>
      </c>
      <c r="D25" s="106">
        <f t="shared" si="1"/>
        <v>35675.884022558545</v>
      </c>
      <c r="E25" s="149"/>
      <c r="F25" s="160">
        <v>35535.390022627857</v>
      </c>
      <c r="G25" s="160">
        <v>35.546674681256825</v>
      </c>
      <c r="H25" s="160">
        <v>104.94732524942492</v>
      </c>
      <c r="I25" s="149"/>
      <c r="J25" s="149"/>
      <c r="K25" s="159"/>
    </row>
    <row r="26" spans="2:14" ht="16.5" thickTop="1" thickBot="1" x14ac:dyDescent="0.3">
      <c r="B26" s="85"/>
      <c r="C26" s="86" t="s">
        <v>69</v>
      </c>
      <c r="D26" s="106">
        <f t="shared" si="1"/>
        <v>71346.162066019227</v>
      </c>
      <c r="E26" s="149"/>
      <c r="F26" s="160">
        <v>71108.490503482215</v>
      </c>
      <c r="G26" s="160">
        <v>60.133768834663968</v>
      </c>
      <c r="H26" s="160">
        <v>177.53779370234125</v>
      </c>
      <c r="I26" s="149"/>
      <c r="J26" s="149"/>
      <c r="K26" s="159"/>
      <c r="N26" s="77"/>
    </row>
    <row r="27" spans="2:14" ht="16.5" thickTop="1" thickBot="1" x14ac:dyDescent="0.3">
      <c r="B27" s="85"/>
      <c r="C27" s="86" t="s">
        <v>70</v>
      </c>
      <c r="D27" s="106">
        <f t="shared" si="1"/>
        <v>68014.37671994105</v>
      </c>
      <c r="E27" s="149"/>
      <c r="F27" s="160">
        <v>67787.804151467761</v>
      </c>
      <c r="G27" s="160">
        <v>57.32558961372154</v>
      </c>
      <c r="H27" s="160">
        <v>169.24697885955885</v>
      </c>
      <c r="I27" s="149"/>
      <c r="J27" s="149"/>
      <c r="K27" s="159"/>
      <c r="N27" s="77"/>
    </row>
    <row r="28" spans="2:14" ht="16.5" thickTop="1" thickBot="1" x14ac:dyDescent="0.3">
      <c r="B28" s="85"/>
      <c r="C28" s="86" t="s">
        <v>45</v>
      </c>
      <c r="D28" s="106">
        <f t="shared" si="1"/>
        <v>1171.5637741697133</v>
      </c>
      <c r="E28" s="149"/>
      <c r="F28" s="160">
        <v>1162.5150754560457</v>
      </c>
      <c r="G28" s="160">
        <v>2.8751711180979296</v>
      </c>
      <c r="H28" s="160">
        <v>6.1735275955695785</v>
      </c>
      <c r="I28" s="149"/>
      <c r="J28" s="149"/>
      <c r="K28" s="159"/>
      <c r="N28" s="77"/>
    </row>
    <row r="29" spans="2:14" ht="16.5" thickTop="1" thickBot="1" x14ac:dyDescent="0.3">
      <c r="B29" s="85"/>
      <c r="C29" s="86" t="s">
        <v>44</v>
      </c>
      <c r="D29" s="106">
        <f t="shared" si="1"/>
        <v>1209.4763650724965</v>
      </c>
      <c r="E29" s="149"/>
      <c r="F29" s="160">
        <v>0</v>
      </c>
      <c r="G29" s="160">
        <v>411.73663491829666</v>
      </c>
      <c r="H29" s="160">
        <v>797.73973015419983</v>
      </c>
      <c r="I29" s="149"/>
      <c r="J29" s="149"/>
      <c r="K29" s="159"/>
      <c r="N29" s="77"/>
    </row>
    <row r="30" spans="2:14" ht="16.5" thickTop="1" thickBot="1" x14ac:dyDescent="0.3">
      <c r="B30" s="85"/>
      <c r="C30" s="83" t="s">
        <v>47</v>
      </c>
      <c r="D30" s="96">
        <f>SUM(D31:D38)</f>
        <v>1129661.4336613915</v>
      </c>
      <c r="E30" s="149"/>
      <c r="F30" s="158"/>
      <c r="G30" s="158"/>
      <c r="H30" s="158"/>
      <c r="I30" s="158"/>
      <c r="J30" s="149"/>
      <c r="K30" s="159"/>
      <c r="N30" s="77"/>
    </row>
    <row r="31" spans="2:14" ht="16.5" thickTop="1" thickBot="1" x14ac:dyDescent="0.3">
      <c r="B31" s="85"/>
      <c r="C31" s="86" t="s">
        <v>41</v>
      </c>
      <c r="D31" s="106">
        <f t="shared" si="1"/>
        <v>539475.3110062615</v>
      </c>
      <c r="E31" s="149"/>
      <c r="F31" s="160">
        <v>536851.60405060416</v>
      </c>
      <c r="G31" s="160">
        <v>360.91280916592871</v>
      </c>
      <c r="H31" s="160">
        <v>2262.7941464914102</v>
      </c>
      <c r="I31" s="149"/>
      <c r="J31" s="149"/>
      <c r="K31" s="159"/>
      <c r="N31" s="77"/>
    </row>
    <row r="32" spans="2:14" ht="16.5" thickTop="1" thickBot="1" x14ac:dyDescent="0.3">
      <c r="B32" s="85"/>
      <c r="C32" s="86" t="s">
        <v>42</v>
      </c>
      <c r="D32" s="106">
        <f t="shared" si="1"/>
        <v>433574.42440800002</v>
      </c>
      <c r="E32" s="149"/>
      <c r="F32" s="160">
        <v>433149.60774254147</v>
      </c>
      <c r="G32" s="160">
        <v>171.56057643518238</v>
      </c>
      <c r="H32" s="160">
        <v>253.2560890233645</v>
      </c>
      <c r="I32" s="149"/>
      <c r="J32" s="149"/>
      <c r="K32" s="159"/>
    </row>
    <row r="33" spans="2:11" ht="16.5" thickTop="1" thickBot="1" x14ac:dyDescent="0.3">
      <c r="B33" s="85"/>
      <c r="C33" s="86" t="s">
        <v>43</v>
      </c>
      <c r="D33" s="106">
        <f t="shared" si="1"/>
        <v>2724.4578839935475</v>
      </c>
      <c r="E33" s="149"/>
      <c r="F33" s="160">
        <v>2713.7879073263252</v>
      </c>
      <c r="G33" s="160">
        <v>2.6996326507429562</v>
      </c>
      <c r="H33" s="160">
        <v>7.9703440164792045</v>
      </c>
      <c r="I33" s="149"/>
      <c r="J33" s="149"/>
      <c r="K33" s="159"/>
    </row>
    <row r="34" spans="2:11" ht="16.5" thickTop="1" thickBot="1" x14ac:dyDescent="0.3">
      <c r="B34" s="85"/>
      <c r="C34" s="86" t="s">
        <v>69</v>
      </c>
      <c r="D34" s="106">
        <f t="shared" si="1"/>
        <v>30921.339262426241</v>
      </c>
      <c r="E34" s="149"/>
      <c r="F34" s="160">
        <v>30826.675346539087</v>
      </c>
      <c r="G34" s="160">
        <v>24.343882332894974</v>
      </c>
      <c r="H34" s="160">
        <v>70.320033554261371</v>
      </c>
      <c r="I34" s="149"/>
      <c r="J34" s="149"/>
      <c r="K34" s="159"/>
    </row>
    <row r="35" spans="2:11" ht="16.5" thickTop="1" thickBot="1" x14ac:dyDescent="0.3">
      <c r="B35" s="85"/>
      <c r="C35" s="86" t="s">
        <v>70</v>
      </c>
      <c r="D35" s="106">
        <f t="shared" si="1"/>
        <v>7508.8550919070103</v>
      </c>
      <c r="E35" s="149"/>
      <c r="F35" s="160">
        <v>7484.0769101410306</v>
      </c>
      <c r="G35" s="160">
        <v>6.1932749046456053</v>
      </c>
      <c r="H35" s="160">
        <v>18.584906861334645</v>
      </c>
      <c r="I35" s="149"/>
      <c r="J35" s="149"/>
      <c r="K35" s="159"/>
    </row>
    <row r="36" spans="2:11" ht="16.5" thickTop="1" thickBot="1" x14ac:dyDescent="0.3">
      <c r="B36" s="85"/>
      <c r="C36" s="86" t="s">
        <v>45</v>
      </c>
      <c r="D36" s="106">
        <f t="shared" si="1"/>
        <v>60501.981551543409</v>
      </c>
      <c r="E36" s="149"/>
      <c r="F36" s="160">
        <v>60034.68799509338</v>
      </c>
      <c r="G36" s="160">
        <v>148.47979579086265</v>
      </c>
      <c r="H36" s="160">
        <v>318.81376065916822</v>
      </c>
      <c r="I36" s="149"/>
      <c r="J36" s="149"/>
      <c r="K36" s="159"/>
    </row>
    <row r="37" spans="2:11" ht="16.5" thickTop="1" thickBot="1" x14ac:dyDescent="0.3">
      <c r="B37" s="85"/>
      <c r="C37" s="86" t="s">
        <v>44</v>
      </c>
      <c r="D37" s="106">
        <f t="shared" si="1"/>
        <v>746.36902697011135</v>
      </c>
      <c r="E37" s="149"/>
      <c r="F37" s="149"/>
      <c r="G37" s="160">
        <v>254.08307301110173</v>
      </c>
      <c r="H37" s="160">
        <v>492.28595395900965</v>
      </c>
      <c r="I37" s="149"/>
      <c r="J37" s="149"/>
      <c r="K37" s="159"/>
    </row>
    <row r="38" spans="2:11" ht="16.5" thickTop="1" thickBot="1" x14ac:dyDescent="0.3">
      <c r="B38" s="85"/>
      <c r="C38" s="86" t="s">
        <v>263</v>
      </c>
      <c r="D38" s="106">
        <f t="shared" si="1"/>
        <v>54208.695430289808</v>
      </c>
      <c r="E38" s="149"/>
      <c r="F38" s="160">
        <v>53981.733880111307</v>
      </c>
      <c r="G38" s="160">
        <v>57.461356069258102</v>
      </c>
      <c r="H38" s="160">
        <v>169.50019410923818</v>
      </c>
      <c r="I38" s="149"/>
      <c r="J38" s="149"/>
      <c r="K38" s="159"/>
    </row>
    <row r="39" spans="2:11" ht="16.5" thickTop="1" thickBot="1" x14ac:dyDescent="0.3">
      <c r="B39" s="85"/>
      <c r="C39" s="83" t="s">
        <v>49</v>
      </c>
      <c r="D39" s="96">
        <f>SUM(D40:D42)</f>
        <v>353098.2719646857</v>
      </c>
      <c r="E39" s="149"/>
      <c r="F39" s="149"/>
      <c r="G39" s="149"/>
      <c r="H39" s="149"/>
      <c r="I39" s="149"/>
      <c r="J39" s="149"/>
      <c r="K39" s="159"/>
    </row>
    <row r="40" spans="2:11" ht="16.5" thickTop="1" thickBot="1" x14ac:dyDescent="0.3">
      <c r="B40" s="85"/>
      <c r="C40" s="86" t="s">
        <v>50</v>
      </c>
      <c r="D40" s="106">
        <f>SUM(F40:K40)</f>
        <v>74258.886044941944</v>
      </c>
      <c r="E40" s="149"/>
      <c r="F40" s="106">
        <v>73897.732250022091</v>
      </c>
      <c r="G40" s="106">
        <v>49.679721427884786</v>
      </c>
      <c r="H40" s="106">
        <v>311.47407349196925</v>
      </c>
      <c r="I40" s="149"/>
      <c r="J40" s="149"/>
      <c r="K40" s="159"/>
    </row>
    <row r="41" spans="2:11" ht="16.5" thickTop="1" thickBot="1" x14ac:dyDescent="0.3">
      <c r="B41" s="85"/>
      <c r="C41" s="86" t="s">
        <v>51</v>
      </c>
      <c r="D41" s="106">
        <f t="shared" ref="D41:D42" si="2">SUM(F41:K41)</f>
        <v>259363.25947750133</v>
      </c>
      <c r="E41" s="149"/>
      <c r="F41" s="149"/>
      <c r="G41" s="106">
        <v>259363.25947750133</v>
      </c>
      <c r="H41" s="149"/>
      <c r="I41" s="149"/>
      <c r="J41" s="149"/>
      <c r="K41" s="159"/>
    </row>
    <row r="42" spans="2:11" ht="16.5" thickTop="1" thickBot="1" x14ac:dyDescent="0.3">
      <c r="B42" s="85"/>
      <c r="C42" s="86" t="s">
        <v>52</v>
      </c>
      <c r="D42" s="106">
        <f t="shared" si="2"/>
        <v>19476.126442242436</v>
      </c>
      <c r="E42" s="149"/>
      <c r="F42" s="149"/>
      <c r="G42" s="149"/>
      <c r="H42" s="149"/>
      <c r="I42" s="149"/>
      <c r="J42" s="149"/>
      <c r="K42" s="106">
        <v>19476.126442242436</v>
      </c>
    </row>
    <row r="43" spans="2:11" ht="16.5" thickTop="1" thickBot="1" x14ac:dyDescent="0.3">
      <c r="B43" s="85"/>
      <c r="C43" s="83" t="s">
        <v>10</v>
      </c>
      <c r="D43" s="96">
        <f>SUM(D44:D54)</f>
        <v>360709.90505757515</v>
      </c>
      <c r="E43" s="149"/>
      <c r="F43" s="149"/>
      <c r="G43" s="149"/>
      <c r="H43" s="149"/>
      <c r="I43" s="149"/>
      <c r="J43" s="149"/>
      <c r="K43" s="159"/>
    </row>
    <row r="44" spans="2:11" ht="16.5" thickTop="1" thickBot="1" x14ac:dyDescent="0.3">
      <c r="B44" s="85"/>
      <c r="C44" s="86" t="s">
        <v>53</v>
      </c>
      <c r="D44" s="106">
        <f>SUM(F44:K44)</f>
        <v>0</v>
      </c>
      <c r="E44" s="149"/>
      <c r="F44" s="160">
        <v>0</v>
      </c>
      <c r="G44" s="160">
        <v>0</v>
      </c>
      <c r="H44" s="149"/>
      <c r="I44" s="149"/>
      <c r="J44" s="149"/>
      <c r="K44" s="159"/>
    </row>
    <row r="45" spans="2:11" ht="16.5" thickTop="1" thickBot="1" x14ac:dyDescent="0.3">
      <c r="B45" s="85"/>
      <c r="C45" s="86" t="s">
        <v>86</v>
      </c>
      <c r="D45" s="106">
        <f t="shared" ref="D45:D54" si="3">SUM(F45:K45)</f>
        <v>54217.82</v>
      </c>
      <c r="E45" s="149"/>
      <c r="F45" s="160">
        <v>54212.2</v>
      </c>
      <c r="G45" s="160">
        <v>2.2599999999999998</v>
      </c>
      <c r="H45" s="160">
        <v>3.3599999999999994</v>
      </c>
      <c r="I45" s="149"/>
      <c r="J45" s="149"/>
      <c r="K45" s="159"/>
    </row>
    <row r="46" spans="2:11" ht="16.5" thickTop="1" thickBot="1" x14ac:dyDescent="0.3">
      <c r="B46" s="85"/>
      <c r="C46" s="86" t="s">
        <v>87</v>
      </c>
      <c r="D46" s="106">
        <f t="shared" si="3"/>
        <v>0</v>
      </c>
      <c r="E46" s="149"/>
      <c r="F46" s="160">
        <v>0</v>
      </c>
      <c r="G46" s="149"/>
      <c r="H46" s="149"/>
      <c r="I46" s="105"/>
      <c r="J46" s="149"/>
      <c r="K46" s="159"/>
    </row>
    <row r="47" spans="2:11" ht="16.5" thickTop="1" thickBot="1" x14ac:dyDescent="0.3">
      <c r="B47" s="85"/>
      <c r="C47" s="87" t="s">
        <v>71</v>
      </c>
      <c r="D47" s="106">
        <f t="shared" si="3"/>
        <v>0</v>
      </c>
      <c r="E47" s="149"/>
      <c r="F47" s="160">
        <v>0</v>
      </c>
      <c r="G47" s="160">
        <v>0</v>
      </c>
      <c r="H47" s="149"/>
      <c r="I47" s="149"/>
      <c r="J47" s="149"/>
      <c r="K47" s="159"/>
    </row>
    <row r="48" spans="2:11" ht="16.5" thickTop="1" thickBot="1" x14ac:dyDescent="0.3">
      <c r="B48" s="85"/>
      <c r="C48" s="87" t="s">
        <v>88</v>
      </c>
      <c r="D48" s="106">
        <f t="shared" si="3"/>
        <v>0</v>
      </c>
      <c r="E48" s="149"/>
      <c r="F48" s="160">
        <v>0</v>
      </c>
      <c r="G48" s="160">
        <v>0</v>
      </c>
      <c r="H48" s="149"/>
      <c r="I48" s="149"/>
      <c r="J48" s="149"/>
      <c r="K48" s="159"/>
    </row>
    <row r="49" spans="2:11" ht="16.5" thickTop="1" thickBot="1" x14ac:dyDescent="0.3">
      <c r="B49" s="85"/>
      <c r="C49" s="87" t="s">
        <v>89</v>
      </c>
      <c r="D49" s="106">
        <f t="shared" si="3"/>
        <v>0</v>
      </c>
      <c r="E49" s="149"/>
      <c r="F49" s="160">
        <v>0</v>
      </c>
      <c r="G49" s="160">
        <v>0</v>
      </c>
      <c r="H49" s="149"/>
      <c r="I49" s="149"/>
      <c r="J49" s="149"/>
      <c r="K49" s="159"/>
    </row>
    <row r="50" spans="2:11" ht="16.5" thickTop="1" thickBot="1" x14ac:dyDescent="0.3">
      <c r="B50" s="85"/>
      <c r="C50" s="86" t="s">
        <v>90</v>
      </c>
      <c r="D50" s="106">
        <f t="shared" si="3"/>
        <v>0</v>
      </c>
      <c r="E50" s="149"/>
      <c r="F50" s="149"/>
      <c r="G50" s="149"/>
      <c r="H50" s="149"/>
      <c r="I50" s="105"/>
      <c r="J50" s="105"/>
      <c r="K50" s="105"/>
    </row>
    <row r="51" spans="2:11" ht="16.5" thickTop="1" thickBot="1" x14ac:dyDescent="0.3">
      <c r="B51" s="85"/>
      <c r="C51" s="86" t="s">
        <v>264</v>
      </c>
      <c r="D51" s="106">
        <f t="shared" si="3"/>
        <v>12540.599999999999</v>
      </c>
      <c r="E51" s="149"/>
      <c r="F51" s="160">
        <v>12540.599999999999</v>
      </c>
      <c r="G51" s="160">
        <v>0</v>
      </c>
      <c r="H51" s="149"/>
      <c r="I51" s="149"/>
      <c r="J51" s="149"/>
      <c r="K51" s="161"/>
    </row>
    <row r="52" spans="2:11" ht="16.5" thickTop="1" thickBot="1" x14ac:dyDescent="0.3">
      <c r="B52" s="85"/>
      <c r="C52" s="86" t="s">
        <v>91</v>
      </c>
      <c r="D52" s="106">
        <f t="shared" si="3"/>
        <v>0</v>
      </c>
      <c r="E52" s="149"/>
      <c r="F52" s="160">
        <v>0</v>
      </c>
      <c r="G52" s="160">
        <v>0</v>
      </c>
      <c r="H52" s="149"/>
      <c r="I52" s="149"/>
      <c r="J52" s="149"/>
      <c r="K52" s="159"/>
    </row>
    <row r="53" spans="2:11" ht="16.5" thickTop="1" thickBot="1" x14ac:dyDescent="0.3">
      <c r="B53" s="85"/>
      <c r="C53" s="83" t="s">
        <v>54</v>
      </c>
      <c r="D53" s="149"/>
      <c r="E53" s="149"/>
      <c r="F53" s="149"/>
      <c r="G53" s="149"/>
      <c r="H53" s="149"/>
      <c r="I53" s="149"/>
      <c r="J53" s="149"/>
      <c r="K53" s="159"/>
    </row>
    <row r="54" spans="2:11" ht="16.5" thickTop="1" thickBot="1" x14ac:dyDescent="0.3">
      <c r="B54" s="85"/>
      <c r="C54" s="86" t="s">
        <v>55</v>
      </c>
      <c r="D54" s="106">
        <f t="shared" si="3"/>
        <v>293951.48505757516</v>
      </c>
      <c r="E54" s="149"/>
      <c r="F54" s="149"/>
      <c r="G54" s="149"/>
      <c r="H54" s="149"/>
      <c r="I54" s="149"/>
      <c r="J54" s="105">
        <v>293951.48505757516</v>
      </c>
      <c r="K54" s="159"/>
    </row>
    <row r="55" spans="2:11" ht="16.5" thickTop="1" thickBot="1" x14ac:dyDescent="0.3">
      <c r="B55" s="88" t="s">
        <v>56</v>
      </c>
      <c r="C55" s="89" t="s">
        <v>57</v>
      </c>
      <c r="D55" s="96">
        <f>SUM(D56:D68)</f>
        <v>4218611.627355298</v>
      </c>
      <c r="E55" s="149"/>
      <c r="F55" s="149"/>
      <c r="G55" s="149"/>
      <c r="H55" s="149"/>
      <c r="I55" s="149"/>
      <c r="J55" s="149"/>
      <c r="K55" s="159"/>
    </row>
    <row r="56" spans="2:11" ht="16.5" thickTop="1" thickBot="1" x14ac:dyDescent="0.3">
      <c r="B56" s="90"/>
      <c r="C56" s="91" t="s">
        <v>48</v>
      </c>
      <c r="D56" s="106">
        <f>SUM(F56:H56)</f>
        <v>3096862.370879428</v>
      </c>
      <c r="E56" s="149"/>
      <c r="F56" s="160">
        <v>3052119.5221613101</v>
      </c>
      <c r="G56" s="160">
        <v>3033.4134724147521</v>
      </c>
      <c r="H56" s="160">
        <v>41709.435245702844</v>
      </c>
      <c r="I56" s="149"/>
      <c r="J56" s="149"/>
      <c r="K56" s="159"/>
    </row>
    <row r="57" spans="2:11" ht="16.5" thickTop="1" thickBot="1" x14ac:dyDescent="0.3">
      <c r="B57" s="90"/>
      <c r="C57" s="91" t="s">
        <v>58</v>
      </c>
      <c r="D57" s="106">
        <f t="shared" ref="D57:D68" si="4">SUM(F57:H57)</f>
        <v>566694.12279690069</v>
      </c>
      <c r="E57" s="149"/>
      <c r="F57" s="160">
        <v>558506.63934779027</v>
      </c>
      <c r="G57" s="160">
        <v>555.08362366850122</v>
      </c>
      <c r="H57" s="160">
        <v>7632.3998254418912</v>
      </c>
      <c r="I57" s="149"/>
      <c r="J57" s="149"/>
      <c r="K57" s="159"/>
    </row>
    <row r="58" spans="2:11" ht="16.5" thickTop="1" thickBot="1" x14ac:dyDescent="0.3">
      <c r="B58" s="90"/>
      <c r="C58" s="91" t="s">
        <v>59</v>
      </c>
      <c r="D58" s="106">
        <f t="shared" si="4"/>
        <v>0</v>
      </c>
      <c r="E58" s="149"/>
      <c r="F58" s="149"/>
      <c r="G58" s="105"/>
      <c r="H58" s="105"/>
      <c r="I58" s="149"/>
      <c r="J58" s="149"/>
      <c r="K58" s="159"/>
    </row>
    <row r="59" spans="2:11" ht="16.5" thickTop="1" thickBot="1" x14ac:dyDescent="0.3">
      <c r="B59" s="90"/>
      <c r="C59" s="91" t="s">
        <v>60</v>
      </c>
      <c r="D59" s="106">
        <f t="shared" si="4"/>
        <v>0</v>
      </c>
      <c r="E59" s="149"/>
      <c r="F59" s="149"/>
      <c r="G59" s="105"/>
      <c r="H59" s="105"/>
      <c r="I59" s="149"/>
      <c r="J59" s="149"/>
      <c r="K59" s="159"/>
    </row>
    <row r="60" spans="2:11" ht="16.5" thickTop="1" thickBot="1" x14ac:dyDescent="0.3">
      <c r="B60" s="90"/>
      <c r="C60" s="89" t="s">
        <v>92</v>
      </c>
      <c r="D60" s="149"/>
      <c r="E60" s="149"/>
      <c r="F60" s="149"/>
      <c r="G60" s="149"/>
      <c r="H60" s="149"/>
      <c r="I60" s="149"/>
      <c r="J60" s="149"/>
      <c r="K60" s="159"/>
    </row>
    <row r="61" spans="2:11" ht="16.5" thickTop="1" thickBot="1" x14ac:dyDescent="0.3">
      <c r="B61" s="90"/>
      <c r="C61" s="91" t="s">
        <v>58</v>
      </c>
      <c r="D61" s="106">
        <f t="shared" si="4"/>
        <v>85048.567525075196</v>
      </c>
      <c r="E61" s="149"/>
      <c r="F61" s="160">
        <v>84864.703200000004</v>
      </c>
      <c r="G61" s="160">
        <v>139.29115536</v>
      </c>
      <c r="H61" s="160">
        <v>44.573169715200009</v>
      </c>
      <c r="I61" s="149"/>
      <c r="J61" s="149"/>
      <c r="K61" s="159"/>
    </row>
    <row r="62" spans="2:11" ht="16.5" thickTop="1" thickBot="1" x14ac:dyDescent="0.3">
      <c r="B62" s="90"/>
      <c r="C62" s="91" t="s">
        <v>93</v>
      </c>
      <c r="D62" s="106">
        <f t="shared" si="4"/>
        <v>0</v>
      </c>
      <c r="E62" s="149"/>
      <c r="F62" s="160"/>
      <c r="G62" s="160"/>
      <c r="H62" s="160"/>
      <c r="I62" s="149"/>
      <c r="J62" s="149"/>
      <c r="K62" s="159"/>
    </row>
    <row r="63" spans="2:11" ht="16.5" thickTop="1" thickBot="1" x14ac:dyDescent="0.3">
      <c r="B63" s="90"/>
      <c r="C63" s="89" t="s">
        <v>94</v>
      </c>
      <c r="D63" s="149"/>
      <c r="E63" s="149"/>
      <c r="F63" s="158"/>
      <c r="G63" s="158"/>
      <c r="H63" s="158"/>
      <c r="I63" s="158"/>
      <c r="J63" s="149"/>
      <c r="K63" s="159"/>
    </row>
    <row r="64" spans="2:11" ht="16.5" thickTop="1" thickBot="1" x14ac:dyDescent="0.3">
      <c r="B64" s="90"/>
      <c r="C64" s="91" t="s">
        <v>75</v>
      </c>
      <c r="D64" s="106">
        <f t="shared" si="4"/>
        <v>51171.022199069557</v>
      </c>
      <c r="E64" s="149"/>
      <c r="F64" s="162">
        <v>51171.022199069557</v>
      </c>
      <c r="G64" s="163"/>
      <c r="H64" s="163"/>
      <c r="I64" s="149"/>
      <c r="J64" s="158"/>
      <c r="K64" s="159"/>
    </row>
    <row r="65" spans="2:11" ht="16.5" thickTop="1" thickBot="1" x14ac:dyDescent="0.3">
      <c r="B65" s="90"/>
      <c r="C65" s="91" t="s">
        <v>95</v>
      </c>
      <c r="D65" s="106">
        <f t="shared" si="4"/>
        <v>13050.693391767838</v>
      </c>
      <c r="E65" s="149"/>
      <c r="F65" s="162">
        <v>13050.693391767838</v>
      </c>
      <c r="G65" s="105"/>
      <c r="H65" s="105"/>
      <c r="I65" s="149"/>
      <c r="J65" s="158"/>
      <c r="K65" s="159"/>
    </row>
    <row r="66" spans="2:11" ht="16.5" thickTop="1" thickBot="1" x14ac:dyDescent="0.3">
      <c r="B66" s="90"/>
      <c r="C66" s="91" t="s">
        <v>96</v>
      </c>
      <c r="D66" s="106">
        <f t="shared" si="4"/>
        <v>54605.201628134993</v>
      </c>
      <c r="E66" s="149"/>
      <c r="F66" s="162">
        <v>54605.201628134993</v>
      </c>
      <c r="G66" s="105"/>
      <c r="H66" s="105"/>
      <c r="I66" s="149"/>
      <c r="J66" s="158"/>
      <c r="K66" s="159"/>
    </row>
    <row r="67" spans="2:11" ht="16.5" thickTop="1" thickBot="1" x14ac:dyDescent="0.3">
      <c r="B67" s="90"/>
      <c r="C67" s="89" t="s">
        <v>97</v>
      </c>
      <c r="D67" s="149"/>
      <c r="E67" s="149"/>
      <c r="F67" s="149"/>
      <c r="G67" s="149"/>
      <c r="H67" s="149"/>
      <c r="I67" s="149"/>
      <c r="J67" s="158"/>
      <c r="K67" s="159"/>
    </row>
    <row r="68" spans="2:11" ht="16.5" thickTop="1" thickBot="1" x14ac:dyDescent="0.3">
      <c r="B68" s="90"/>
      <c r="C68" s="91" t="s">
        <v>98</v>
      </c>
      <c r="D68" s="106">
        <f t="shared" si="4"/>
        <v>351179.64893492212</v>
      </c>
      <c r="E68" s="149"/>
      <c r="F68" s="160">
        <v>351179.64893492212</v>
      </c>
      <c r="G68" s="160">
        <v>0</v>
      </c>
      <c r="H68" s="160">
        <v>0</v>
      </c>
      <c r="I68" s="149"/>
      <c r="J68" s="158"/>
      <c r="K68" s="159"/>
    </row>
    <row r="69" spans="2:11" ht="16.5" thickTop="1" thickBot="1" x14ac:dyDescent="0.3">
      <c r="B69" s="82" t="s">
        <v>61</v>
      </c>
      <c r="C69" s="83" t="s">
        <v>62</v>
      </c>
      <c r="D69" s="96">
        <f>SUM(D70:D73)</f>
        <v>179858.5998381782</v>
      </c>
      <c r="E69" s="149"/>
      <c r="F69" s="149"/>
      <c r="G69" s="149"/>
      <c r="H69" s="149"/>
      <c r="I69" s="149"/>
      <c r="J69" s="158"/>
      <c r="K69" s="159"/>
    </row>
    <row r="70" spans="2:11" ht="16.5" thickTop="1" thickBot="1" x14ac:dyDescent="0.3">
      <c r="B70" s="85"/>
      <c r="C70" s="86" t="s">
        <v>72</v>
      </c>
      <c r="D70" s="105">
        <f>SUM(F70:H70)</f>
        <v>102812.21903907521</v>
      </c>
      <c r="E70" s="149"/>
      <c r="F70" s="149"/>
      <c r="G70" s="105">
        <v>102812.21903907521</v>
      </c>
      <c r="H70" s="158"/>
      <c r="I70" s="158"/>
      <c r="J70" s="158"/>
      <c r="K70" s="159"/>
    </row>
    <row r="71" spans="2:11" ht="16.5" thickTop="1" thickBot="1" x14ac:dyDescent="0.3">
      <c r="B71" s="85"/>
      <c r="C71" s="86" t="s">
        <v>63</v>
      </c>
      <c r="D71" s="105">
        <f t="shared" ref="D71:D73" si="5">SUM(F71:H71)</f>
        <v>0</v>
      </c>
      <c r="E71" s="149"/>
      <c r="F71" s="160"/>
      <c r="G71" s="160"/>
      <c r="H71" s="160"/>
      <c r="I71" s="149"/>
      <c r="J71" s="158"/>
      <c r="K71" s="159"/>
    </row>
    <row r="72" spans="2:11" ht="16.5" thickTop="1" thickBot="1" x14ac:dyDescent="0.3">
      <c r="B72" s="85"/>
      <c r="C72" s="83" t="s">
        <v>64</v>
      </c>
      <c r="D72" s="149"/>
      <c r="E72" s="149"/>
      <c r="F72" s="149"/>
      <c r="G72" s="149"/>
      <c r="H72" s="149"/>
      <c r="I72" s="149"/>
      <c r="J72" s="158"/>
      <c r="K72" s="164"/>
    </row>
    <row r="73" spans="2:11" ht="16.5" thickTop="1" thickBot="1" x14ac:dyDescent="0.3">
      <c r="B73" s="85"/>
      <c r="C73" s="86" t="s">
        <v>65</v>
      </c>
      <c r="D73" s="105">
        <f t="shared" si="5"/>
        <v>77046.380799103004</v>
      </c>
      <c r="E73" s="149"/>
      <c r="F73" s="149"/>
      <c r="G73" s="160">
        <v>53266.114117125006</v>
      </c>
      <c r="H73" s="160">
        <v>23780.266681978002</v>
      </c>
      <c r="I73" s="149"/>
      <c r="J73" s="158"/>
      <c r="K73" s="159"/>
    </row>
    <row r="74" spans="2:11" ht="16.5" thickTop="1" thickBot="1" x14ac:dyDescent="0.3">
      <c r="B74" s="88" t="s">
        <v>11</v>
      </c>
      <c r="C74" s="92" t="s">
        <v>66</v>
      </c>
      <c r="D74" s="96">
        <f>SUM(D75:D79)</f>
        <v>736914.49541079882</v>
      </c>
      <c r="E74" s="149"/>
      <c r="F74" s="149"/>
      <c r="G74" s="149"/>
      <c r="H74" s="149"/>
      <c r="I74" s="149"/>
      <c r="J74" s="149"/>
      <c r="K74" s="159"/>
    </row>
    <row r="75" spans="2:11" ht="16.5" thickTop="1" thickBot="1" x14ac:dyDescent="0.3">
      <c r="B75" s="90"/>
      <c r="C75" s="93" t="s">
        <v>99</v>
      </c>
      <c r="D75" s="105">
        <f>SUM(F75:K75)</f>
        <v>396590.50490559207</v>
      </c>
      <c r="E75" s="149"/>
      <c r="F75" s="149"/>
      <c r="G75" s="160">
        <v>396590.50490559207</v>
      </c>
      <c r="H75" s="149"/>
      <c r="I75" s="149"/>
      <c r="J75" s="158"/>
      <c r="K75" s="159"/>
    </row>
    <row r="76" spans="2:11" ht="16.5" thickTop="1" thickBot="1" x14ac:dyDescent="0.3">
      <c r="B76" s="90"/>
      <c r="C76" s="93" t="s">
        <v>100</v>
      </c>
      <c r="D76" s="105">
        <f t="shared" ref="D76:D79" si="6">SUM(F76:K76)</f>
        <v>86544.300808449945</v>
      </c>
      <c r="E76" s="149"/>
      <c r="F76" s="149"/>
      <c r="G76" s="160">
        <v>59569.751047738675</v>
      </c>
      <c r="H76" s="162">
        <v>26974.549760711263</v>
      </c>
      <c r="I76" s="149"/>
      <c r="J76" s="158"/>
      <c r="K76" s="159"/>
    </row>
    <row r="77" spans="2:11" ht="16.5" thickTop="1" thickBot="1" x14ac:dyDescent="0.3">
      <c r="B77" s="90"/>
      <c r="C77" s="92" t="s">
        <v>67</v>
      </c>
      <c r="D77" s="149"/>
      <c r="E77" s="149"/>
      <c r="F77" s="149"/>
      <c r="G77" s="149"/>
      <c r="H77" s="149"/>
      <c r="I77" s="149"/>
      <c r="J77" s="149"/>
      <c r="K77" s="159"/>
    </row>
    <row r="78" spans="2:11" ht="16.5" thickTop="1" thickBot="1" x14ac:dyDescent="0.3">
      <c r="B78" s="90"/>
      <c r="C78" s="93" t="s">
        <v>101</v>
      </c>
      <c r="D78" s="105">
        <f t="shared" si="6"/>
        <v>253779.6896967568</v>
      </c>
      <c r="E78" s="149"/>
      <c r="F78" s="149"/>
      <c r="G78" s="149"/>
      <c r="H78" s="160">
        <v>253779.6896967568</v>
      </c>
      <c r="I78" s="149"/>
      <c r="J78" s="158"/>
      <c r="K78" s="159"/>
    </row>
    <row r="79" spans="2:11" ht="16.5" thickTop="1" thickBot="1" x14ac:dyDescent="0.3">
      <c r="B79" s="107"/>
      <c r="C79" s="108" t="s">
        <v>102</v>
      </c>
      <c r="D79" s="105">
        <f t="shared" si="6"/>
        <v>0</v>
      </c>
      <c r="E79" s="165"/>
      <c r="F79" s="105" t="s">
        <v>85</v>
      </c>
      <c r="G79" s="105" t="s">
        <v>85</v>
      </c>
      <c r="H79" s="105" t="s">
        <v>85</v>
      </c>
      <c r="I79" s="165"/>
      <c r="J79" s="165"/>
      <c r="K79" s="166"/>
    </row>
    <row r="80" spans="2:11" ht="15.75" thickBot="1" x14ac:dyDescent="0.3"/>
    <row r="81" spans="2:11" ht="15.75" thickBot="1" x14ac:dyDescent="0.3">
      <c r="B81" s="94" t="s">
        <v>68</v>
      </c>
      <c r="C81" s="95"/>
      <c r="D81" s="109">
        <f>SUM(D15,D22,D30,D39,D43,D55,D69,D74)</f>
        <v>9907712.2244326789</v>
      </c>
      <c r="E81" s="84"/>
      <c r="F81" s="111">
        <f>SUM(F15:F79)</f>
        <v>8342072.6233437359</v>
      </c>
      <c r="G81" s="111">
        <f t="shared" ref="G81:K81" si="7">SUM(G15:G79)</f>
        <v>881601.54650572455</v>
      </c>
      <c r="H81" s="111">
        <f t="shared" si="7"/>
        <v>370610.44308340177</v>
      </c>
      <c r="I81" s="111">
        <f t="shared" si="7"/>
        <v>0</v>
      </c>
      <c r="J81" s="111">
        <f t="shared" si="7"/>
        <v>293951.48505757516</v>
      </c>
      <c r="K81" s="111">
        <f t="shared" si="7"/>
        <v>19476.126442242436</v>
      </c>
    </row>
    <row r="82" spans="2:11" x14ac:dyDescent="0.25">
      <c r="J82" s="110"/>
      <c r="K82" s="110"/>
    </row>
  </sheetData>
  <mergeCells count="1">
    <mergeCell ref="B13:K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2"/>
  <sheetViews>
    <sheetView workbookViewId="0">
      <selection activeCell="D10" sqref="D10"/>
    </sheetView>
  </sheetViews>
  <sheetFormatPr defaultRowHeight="15" x14ac:dyDescent="0.25"/>
  <cols>
    <col min="1" max="1" width="9.140625" style="127"/>
    <col min="2" max="2" width="22.5703125" style="127" customWidth="1"/>
    <col min="3" max="3" width="39.42578125" style="127" customWidth="1"/>
    <col min="4" max="4" width="14" style="127" bestFit="1" customWidth="1"/>
    <col min="5" max="5" width="1.5703125" style="127" customWidth="1"/>
    <col min="6" max="8" width="13.42578125" style="127" bestFit="1" customWidth="1"/>
    <col min="9" max="9" width="10.42578125" style="127" customWidth="1"/>
    <col min="10" max="10" width="10" style="127" customWidth="1"/>
    <col min="11" max="11" width="9.42578125" style="127" customWidth="1"/>
    <col min="12" max="12" width="9.140625" style="127"/>
    <col min="13" max="13" width="64" style="127" customWidth="1"/>
    <col min="14" max="15" width="9.140625" style="127"/>
    <col min="16" max="16" width="11.28515625" style="127" customWidth="1"/>
    <col min="17" max="16384" width="9.140625" style="127"/>
  </cols>
  <sheetData>
    <row r="5" spans="2:11" ht="15.75" thickBot="1" x14ac:dyDescent="0.3"/>
    <row r="6" spans="2:11" ht="16.5" thickTop="1" thickBot="1" x14ac:dyDescent="0.3">
      <c r="B6" s="128" t="s">
        <v>35</v>
      </c>
      <c r="C6" s="129" t="s">
        <v>110</v>
      </c>
    </row>
    <row r="8" spans="2:11" ht="15.75" thickBot="1" x14ac:dyDescent="0.3">
      <c r="B8" s="130" t="s">
        <v>36</v>
      </c>
    </row>
    <row r="9" spans="2:11" ht="16.5" thickTop="1" thickBot="1" x14ac:dyDescent="0.3">
      <c r="B9" s="129"/>
      <c r="C9" s="127" t="s">
        <v>37</v>
      </c>
    </row>
    <row r="10" spans="2:11" ht="15.75" thickTop="1" x14ac:dyDescent="0.25">
      <c r="B10" s="131"/>
      <c r="C10" s="127" t="s">
        <v>38</v>
      </c>
    </row>
    <row r="11" spans="2:11" x14ac:dyDescent="0.25">
      <c r="B11" s="132"/>
    </row>
    <row r="12" spans="2:11" ht="15.75" thickBot="1" x14ac:dyDescent="0.3">
      <c r="B12" s="132"/>
    </row>
    <row r="13" spans="2:11" ht="15.75" thickBot="1" x14ac:dyDescent="0.3">
      <c r="B13" s="370" t="s">
        <v>73</v>
      </c>
      <c r="C13" s="371"/>
      <c r="D13" s="371"/>
      <c r="E13" s="371"/>
      <c r="F13" s="371"/>
      <c r="G13" s="371"/>
      <c r="H13" s="371"/>
      <c r="I13" s="371"/>
      <c r="J13" s="371"/>
      <c r="K13" s="372"/>
    </row>
    <row r="14" spans="2:11" x14ac:dyDescent="0.25">
      <c r="B14" s="133"/>
      <c r="C14" s="134"/>
      <c r="D14" s="135" t="s">
        <v>78</v>
      </c>
      <c r="E14" s="136"/>
      <c r="F14" s="137" t="s">
        <v>79</v>
      </c>
      <c r="G14" s="137" t="s">
        <v>80</v>
      </c>
      <c r="H14" s="137" t="s">
        <v>81</v>
      </c>
      <c r="I14" s="137" t="s">
        <v>82</v>
      </c>
      <c r="J14" s="137" t="s">
        <v>83</v>
      </c>
      <c r="K14" s="138" t="s">
        <v>84</v>
      </c>
    </row>
    <row r="15" spans="2:11" ht="15.75" thickBot="1" x14ac:dyDescent="0.3">
      <c r="B15" s="139" t="s">
        <v>39</v>
      </c>
      <c r="C15" s="140" t="s">
        <v>40</v>
      </c>
      <c r="D15" s="96">
        <f>SUM(D16:D21)</f>
        <v>229795.80526477942</v>
      </c>
      <c r="E15" s="157"/>
      <c r="F15" s="158"/>
      <c r="G15" s="158"/>
      <c r="H15" s="158"/>
      <c r="I15" s="158"/>
      <c r="J15" s="149"/>
      <c r="K15" s="159"/>
    </row>
    <row r="16" spans="2:11" ht="16.5" thickTop="1" thickBot="1" x14ac:dyDescent="0.3">
      <c r="B16" s="142"/>
      <c r="C16" s="143" t="s">
        <v>41</v>
      </c>
      <c r="D16" s="106">
        <f>SUM(F16:H16)</f>
        <v>70958.241977319034</v>
      </c>
      <c r="E16" s="149"/>
      <c r="F16" s="212">
        <v>70613.140673813876</v>
      </c>
      <c r="G16" s="212">
        <v>47.471567137597305</v>
      </c>
      <c r="H16" s="212">
        <v>297.62973636755538</v>
      </c>
      <c r="I16" s="207"/>
      <c r="J16" s="207"/>
      <c r="K16" s="208"/>
    </row>
    <row r="17" spans="2:14" ht="16.5" thickTop="1" thickBot="1" x14ac:dyDescent="0.3">
      <c r="B17" s="142"/>
      <c r="C17" s="143" t="s">
        <v>42</v>
      </c>
      <c r="D17" s="106">
        <f>SUM(F17:H17)</f>
        <v>94163.633468525266</v>
      </c>
      <c r="E17" s="149"/>
      <c r="F17" s="212">
        <v>94071.371843932953</v>
      </c>
      <c r="G17" s="212">
        <v>37.259502239203925</v>
      </c>
      <c r="H17" s="212">
        <v>55.002122353110558</v>
      </c>
      <c r="I17" s="207"/>
      <c r="J17" s="207"/>
      <c r="K17" s="208"/>
    </row>
    <row r="18" spans="2:14" ht="16.5" thickTop="1" thickBot="1" x14ac:dyDescent="0.3">
      <c r="B18" s="142"/>
      <c r="C18" s="143" t="s">
        <v>43</v>
      </c>
      <c r="D18" s="106">
        <f>SUM(F18:H18)</f>
        <v>25808.88961677314</v>
      </c>
      <c r="E18" s="149"/>
      <c r="F18" s="212">
        <v>25704.748996854221</v>
      </c>
      <c r="G18" s="212">
        <v>26.34883154575034</v>
      </c>
      <c r="H18" s="212">
        <v>77.791788373167662</v>
      </c>
      <c r="I18" s="207"/>
      <c r="J18" s="207"/>
      <c r="K18" s="208"/>
    </row>
    <row r="19" spans="2:14" ht="16.5" thickTop="1" thickBot="1" x14ac:dyDescent="0.3">
      <c r="B19" s="142"/>
      <c r="C19" s="143" t="s">
        <v>69</v>
      </c>
      <c r="D19" s="106">
        <f t="shared" ref="D19:D21" si="0">SUM(F19:H19)</f>
        <v>34329.479156448731</v>
      </c>
      <c r="E19" s="149"/>
      <c r="F19" s="212">
        <v>34214.290428532229</v>
      </c>
      <c r="G19" s="212">
        <v>29.144135978874129</v>
      </c>
      <c r="H19" s="212">
        <v>86.044591937628383</v>
      </c>
      <c r="I19" s="207"/>
      <c r="J19" s="207"/>
      <c r="K19" s="208"/>
    </row>
    <row r="20" spans="2:14" ht="16.5" thickTop="1" thickBot="1" x14ac:dyDescent="0.3">
      <c r="B20" s="142"/>
      <c r="C20" s="143" t="s">
        <v>44</v>
      </c>
      <c r="D20" s="106">
        <f t="shared" si="0"/>
        <v>1719.6424804409953</v>
      </c>
      <c r="E20" s="149"/>
      <c r="F20" s="212">
        <v>0</v>
      </c>
      <c r="G20" s="212">
        <v>585.41020610757278</v>
      </c>
      <c r="H20" s="212">
        <v>1134.2322743334225</v>
      </c>
      <c r="I20" s="207"/>
      <c r="J20" s="207"/>
      <c r="K20" s="208"/>
    </row>
    <row r="21" spans="2:14" ht="16.5" thickTop="1" thickBot="1" x14ac:dyDescent="0.3">
      <c r="B21" s="142"/>
      <c r="C21" s="143" t="s">
        <v>45</v>
      </c>
      <c r="D21" s="106">
        <f t="shared" si="0"/>
        <v>2815.9185652722458</v>
      </c>
      <c r="E21" s="149"/>
      <c r="F21" s="212">
        <v>2796.2846178396649</v>
      </c>
      <c r="G21" s="212">
        <v>6.2385720177802062</v>
      </c>
      <c r="H21" s="212">
        <v>13.395375414800787</v>
      </c>
      <c r="I21" s="207"/>
      <c r="J21" s="207"/>
      <c r="K21" s="208"/>
    </row>
    <row r="22" spans="2:14" ht="16.5" thickTop="1" thickBot="1" x14ac:dyDescent="0.3">
      <c r="B22" s="142"/>
      <c r="C22" s="140" t="s">
        <v>46</v>
      </c>
      <c r="D22" s="96">
        <f>SUM(D23:D29)</f>
        <v>152233.93139823846</v>
      </c>
      <c r="E22" s="149"/>
      <c r="F22" s="206"/>
      <c r="G22" s="206"/>
      <c r="H22" s="206"/>
      <c r="I22" s="207"/>
      <c r="J22" s="207"/>
      <c r="K22" s="208"/>
    </row>
    <row r="23" spans="2:14" ht="16.5" thickTop="1" thickBot="1" x14ac:dyDescent="0.3">
      <c r="B23" s="142"/>
      <c r="C23" s="143" t="s">
        <v>41</v>
      </c>
      <c r="D23" s="106">
        <f t="shared" ref="D23:D38" si="1">SUM(F23:H23)</f>
        <v>56475.688861753515</v>
      </c>
      <c r="E23" s="149"/>
      <c r="F23" s="212">
        <v>56201.022617220959</v>
      </c>
      <c r="G23" s="212">
        <v>37.782636389155968</v>
      </c>
      <c r="H23" s="212">
        <v>236.88360814339978</v>
      </c>
      <c r="I23" s="207"/>
      <c r="J23" s="207"/>
      <c r="K23" s="208"/>
    </row>
    <row r="24" spans="2:14" ht="16.5" thickTop="1" thickBot="1" x14ac:dyDescent="0.3">
      <c r="B24" s="142"/>
      <c r="C24" s="143" t="s">
        <v>42</v>
      </c>
      <c r="D24" s="106">
        <f t="shared" si="1"/>
        <v>69768.299410022271</v>
      </c>
      <c r="E24" s="149"/>
      <c r="F24" s="212">
        <v>69699.940358746244</v>
      </c>
      <c r="G24" s="212">
        <v>27.606539938394402</v>
      </c>
      <c r="H24" s="212">
        <v>40.752511337629826</v>
      </c>
      <c r="I24" s="207"/>
      <c r="J24" s="207"/>
      <c r="K24" s="208"/>
    </row>
    <row r="25" spans="2:14" ht="16.5" thickTop="1" thickBot="1" x14ac:dyDescent="0.3">
      <c r="B25" s="142"/>
      <c r="C25" s="143" t="s">
        <v>43</v>
      </c>
      <c r="D25" s="106">
        <f t="shared" si="1"/>
        <v>5986.0967623410188</v>
      </c>
      <c r="E25" s="149"/>
      <c r="F25" s="212">
        <v>5962.5231158524939</v>
      </c>
      <c r="G25" s="212">
        <v>5.964416581433901</v>
      </c>
      <c r="H25" s="212">
        <v>17.609229907090569</v>
      </c>
      <c r="I25" s="207"/>
      <c r="J25" s="207"/>
      <c r="K25" s="208"/>
    </row>
    <row r="26" spans="2:14" ht="16.5" thickTop="1" thickBot="1" x14ac:dyDescent="0.3">
      <c r="B26" s="142"/>
      <c r="C26" s="143" t="s">
        <v>69</v>
      </c>
      <c r="D26" s="106">
        <f t="shared" si="1"/>
        <v>10127.622161240162</v>
      </c>
      <c r="E26" s="149"/>
      <c r="F26" s="212">
        <v>10093.884568156753</v>
      </c>
      <c r="G26" s="212">
        <v>8.5360175271277345</v>
      </c>
      <c r="H26" s="212">
        <v>25.201575556281881</v>
      </c>
      <c r="I26" s="207"/>
      <c r="J26" s="207"/>
      <c r="K26" s="208"/>
      <c r="N26" s="132"/>
    </row>
    <row r="27" spans="2:14" ht="16.5" thickTop="1" thickBot="1" x14ac:dyDescent="0.3">
      <c r="B27" s="142"/>
      <c r="C27" s="143" t="s">
        <v>70</v>
      </c>
      <c r="D27" s="106">
        <f t="shared" si="1"/>
        <v>9654.6736223094649</v>
      </c>
      <c r="E27" s="149"/>
      <c r="F27" s="212">
        <v>9622.5115367935578</v>
      </c>
      <c r="G27" s="212">
        <v>8.1373951305307894</v>
      </c>
      <c r="H27" s="212">
        <v>24.024690385376612</v>
      </c>
      <c r="I27" s="207"/>
      <c r="J27" s="207"/>
      <c r="K27" s="208"/>
      <c r="N27" s="132"/>
    </row>
    <row r="28" spans="2:14" ht="16.5" thickTop="1" thickBot="1" x14ac:dyDescent="0.3">
      <c r="B28" s="142"/>
      <c r="C28" s="143" t="s">
        <v>45</v>
      </c>
      <c r="D28" s="106">
        <f t="shared" si="1"/>
        <v>151.80812492929681</v>
      </c>
      <c r="E28" s="149"/>
      <c r="F28" s="212">
        <v>150.63561856211629</v>
      </c>
      <c r="G28" s="212">
        <v>0.37255704376711846</v>
      </c>
      <c r="H28" s="212">
        <v>0.79994932341337988</v>
      </c>
      <c r="I28" s="207"/>
      <c r="J28" s="207"/>
      <c r="K28" s="208"/>
      <c r="N28" s="132"/>
    </row>
    <row r="29" spans="2:14" ht="16.5" thickTop="1" thickBot="1" x14ac:dyDescent="0.3">
      <c r="B29" s="142"/>
      <c r="C29" s="143" t="s">
        <v>44</v>
      </c>
      <c r="D29" s="106">
        <f t="shared" si="1"/>
        <v>69.742455642718113</v>
      </c>
      <c r="E29" s="149"/>
      <c r="F29" s="212">
        <v>0</v>
      </c>
      <c r="G29" s="212">
        <v>23.742112559223187</v>
      </c>
      <c r="H29" s="212">
        <v>46.000343083494933</v>
      </c>
      <c r="I29" s="207"/>
      <c r="J29" s="207"/>
      <c r="K29" s="208"/>
      <c r="N29" s="132"/>
    </row>
    <row r="30" spans="2:14" ht="16.5" thickTop="1" thickBot="1" x14ac:dyDescent="0.3">
      <c r="B30" s="142"/>
      <c r="C30" s="140" t="s">
        <v>47</v>
      </c>
      <c r="D30" s="96">
        <f>SUM(D31:D38)</f>
        <v>132683.43215315754</v>
      </c>
      <c r="E30" s="149"/>
      <c r="F30" s="206"/>
      <c r="G30" s="206"/>
      <c r="H30" s="206"/>
      <c r="I30" s="206"/>
      <c r="J30" s="207"/>
      <c r="K30" s="208"/>
      <c r="N30" s="132"/>
    </row>
    <row r="31" spans="2:14" ht="16.5" thickTop="1" thickBot="1" x14ac:dyDescent="0.3">
      <c r="B31" s="142"/>
      <c r="C31" s="143" t="s">
        <v>41</v>
      </c>
      <c r="D31" s="106">
        <f t="shared" si="1"/>
        <v>71042.786905874062</v>
      </c>
      <c r="E31" s="149"/>
      <c r="F31" s="212">
        <v>70697.274423001494</v>
      </c>
      <c r="G31" s="212">
        <v>47.528128294415801</v>
      </c>
      <c r="H31" s="212">
        <v>297.98435457815157</v>
      </c>
      <c r="I31" s="207"/>
      <c r="J31" s="207"/>
      <c r="K31" s="208"/>
      <c r="N31" s="132"/>
    </row>
    <row r="32" spans="2:14" ht="16.5" thickTop="1" thickBot="1" x14ac:dyDescent="0.3">
      <c r="B32" s="142"/>
      <c r="C32" s="143" t="s">
        <v>42</v>
      </c>
      <c r="D32" s="106">
        <f t="shared" si="1"/>
        <v>47481.708644800005</v>
      </c>
      <c r="E32" s="149"/>
      <c r="F32" s="212">
        <v>47435.186018</v>
      </c>
      <c r="G32" s="212">
        <v>18.7879839</v>
      </c>
      <c r="H32" s="212">
        <v>27.734642900000001</v>
      </c>
      <c r="I32" s="207"/>
      <c r="J32" s="207"/>
      <c r="K32" s="208"/>
    </row>
    <row r="33" spans="2:11" ht="16.5" thickTop="1" thickBot="1" x14ac:dyDescent="0.3">
      <c r="B33" s="142"/>
      <c r="C33" s="143" t="s">
        <v>43</v>
      </c>
      <c r="D33" s="106">
        <f t="shared" si="1"/>
        <v>250.68267134296877</v>
      </c>
      <c r="E33" s="149"/>
      <c r="F33" s="212">
        <v>249.69546633949886</v>
      </c>
      <c r="G33" s="212">
        <v>0.24977475991407475</v>
      </c>
      <c r="H33" s="212">
        <v>0.73743024355583986</v>
      </c>
      <c r="I33" s="207"/>
      <c r="J33" s="207"/>
      <c r="K33" s="208"/>
    </row>
    <row r="34" spans="2:11" ht="16.5" thickTop="1" thickBot="1" x14ac:dyDescent="0.3">
      <c r="B34" s="142"/>
      <c r="C34" s="143" t="s">
        <v>69</v>
      </c>
      <c r="D34" s="106">
        <f t="shared" si="1"/>
        <v>2544.0930609655888</v>
      </c>
      <c r="E34" s="149"/>
      <c r="F34" s="212">
        <v>2535.5566412297017</v>
      </c>
      <c r="G34" s="212">
        <v>2.1598170416099407</v>
      </c>
      <c r="H34" s="212">
        <v>6.3766026942769685</v>
      </c>
      <c r="I34" s="207"/>
      <c r="J34" s="207"/>
      <c r="K34" s="208"/>
    </row>
    <row r="35" spans="2:11" ht="16.5" thickTop="1" thickBot="1" x14ac:dyDescent="0.3">
      <c r="B35" s="142"/>
      <c r="C35" s="143" t="s">
        <v>70</v>
      </c>
      <c r="D35" s="106">
        <f t="shared" si="1"/>
        <v>685.33226611191321</v>
      </c>
      <c r="E35" s="149"/>
      <c r="F35" s="212">
        <v>683.0675016921881</v>
      </c>
      <c r="G35" s="212">
        <v>0.57301268450875964</v>
      </c>
      <c r="H35" s="212">
        <v>1.6917517352163385</v>
      </c>
      <c r="I35" s="207"/>
      <c r="J35" s="207"/>
      <c r="K35" s="208"/>
    </row>
    <row r="36" spans="2:11" ht="16.5" thickTop="1" thickBot="1" x14ac:dyDescent="0.3">
      <c r="B36" s="142"/>
      <c r="C36" s="143" t="s">
        <v>45</v>
      </c>
      <c r="D36" s="106">
        <f t="shared" si="1"/>
        <v>5597.7497205790769</v>
      </c>
      <c r="E36" s="149"/>
      <c r="F36" s="212">
        <v>5554.5148990415692</v>
      </c>
      <c r="G36" s="212">
        <v>13.737611795274114</v>
      </c>
      <c r="H36" s="212">
        <v>29.497209742233597</v>
      </c>
      <c r="I36" s="207"/>
      <c r="J36" s="207"/>
      <c r="K36" s="208"/>
    </row>
    <row r="37" spans="2:11" ht="16.5" thickTop="1" thickBot="1" x14ac:dyDescent="0.3">
      <c r="B37" s="142"/>
      <c r="C37" s="143" t="s">
        <v>44</v>
      </c>
      <c r="D37" s="106">
        <f t="shared" si="1"/>
        <v>69.055374799773602</v>
      </c>
      <c r="E37" s="149"/>
      <c r="F37" s="207">
        <v>0</v>
      </c>
      <c r="G37" s="212">
        <v>23.508212697795269</v>
      </c>
      <c r="H37" s="212">
        <v>45.547162101978337</v>
      </c>
      <c r="I37" s="207"/>
      <c r="J37" s="207"/>
      <c r="K37" s="208"/>
    </row>
    <row r="38" spans="2:11" ht="16.5" thickTop="1" thickBot="1" x14ac:dyDescent="0.3">
      <c r="B38" s="142"/>
      <c r="C38" s="143" t="s">
        <v>263</v>
      </c>
      <c r="D38" s="106">
        <f t="shared" si="1"/>
        <v>5012.0235086841658</v>
      </c>
      <c r="E38" s="149"/>
      <c r="F38" s="212">
        <v>4994.4849407342845</v>
      </c>
      <c r="G38" s="212">
        <v>4.4374689993675798</v>
      </c>
      <c r="H38" s="212">
        <v>13.101098950513807</v>
      </c>
      <c r="I38" s="207"/>
      <c r="J38" s="207"/>
      <c r="K38" s="208"/>
    </row>
    <row r="39" spans="2:11" ht="16.5" thickTop="1" thickBot="1" x14ac:dyDescent="0.3">
      <c r="B39" s="142"/>
      <c r="C39" s="140" t="s">
        <v>49</v>
      </c>
      <c r="D39" s="96">
        <f>SUM(D40:D42)</f>
        <v>41339.623180498362</v>
      </c>
      <c r="E39" s="149"/>
      <c r="F39" s="207"/>
      <c r="G39" s="207"/>
      <c r="H39" s="207"/>
      <c r="I39" s="207"/>
      <c r="J39" s="207"/>
      <c r="K39" s="208"/>
    </row>
    <row r="40" spans="2:11" ht="16.5" thickTop="1" thickBot="1" x14ac:dyDescent="0.3">
      <c r="B40" s="142"/>
      <c r="C40" s="143" t="s">
        <v>50</v>
      </c>
      <c r="D40" s="106">
        <f>SUM(F40:K40)</f>
        <v>10479.57069693318</v>
      </c>
      <c r="E40" s="149"/>
      <c r="F40" s="211">
        <v>10428.603911301119</v>
      </c>
      <c r="G40" s="211">
        <v>7.0109071201577287</v>
      </c>
      <c r="H40" s="211">
        <v>43.955878511904835</v>
      </c>
      <c r="I40" s="207"/>
      <c r="J40" s="207"/>
      <c r="K40" s="208"/>
    </row>
    <row r="41" spans="2:11" ht="16.5" thickTop="1" thickBot="1" x14ac:dyDescent="0.3">
      <c r="B41" s="142"/>
      <c r="C41" s="143" t="s">
        <v>51</v>
      </c>
      <c r="D41" s="106">
        <f t="shared" ref="D41:D42" si="2">SUM(F41:K41)</f>
        <v>28111.540422256239</v>
      </c>
      <c r="E41" s="149"/>
      <c r="F41" s="207"/>
      <c r="G41" s="211">
        <v>28111.540422256239</v>
      </c>
      <c r="H41" s="207"/>
      <c r="I41" s="207"/>
      <c r="J41" s="207"/>
      <c r="K41" s="208"/>
    </row>
    <row r="42" spans="2:11" ht="16.5" thickTop="1" thickBot="1" x14ac:dyDescent="0.3">
      <c r="B42" s="142"/>
      <c r="C42" s="143" t="s">
        <v>52</v>
      </c>
      <c r="D42" s="106">
        <f t="shared" si="2"/>
        <v>2748.5120613089434</v>
      </c>
      <c r="E42" s="149"/>
      <c r="F42" s="207"/>
      <c r="G42" s="207"/>
      <c r="H42" s="207"/>
      <c r="I42" s="207"/>
      <c r="J42" s="207"/>
      <c r="K42" s="211">
        <v>2748.5120613089434</v>
      </c>
    </row>
    <row r="43" spans="2:11" ht="16.5" thickTop="1" thickBot="1" x14ac:dyDescent="0.3">
      <c r="B43" s="142"/>
      <c r="C43" s="140" t="s">
        <v>10</v>
      </c>
      <c r="D43" s="96">
        <f>SUM(D44:D54)</f>
        <v>96462.426928838599</v>
      </c>
      <c r="E43" s="149"/>
      <c r="F43" s="207"/>
      <c r="G43" s="207"/>
      <c r="H43" s="207"/>
      <c r="I43" s="207"/>
      <c r="J43" s="207"/>
      <c r="K43" s="208"/>
    </row>
    <row r="44" spans="2:11" ht="16.5" thickTop="1" thickBot="1" x14ac:dyDescent="0.3">
      <c r="B44" s="142"/>
      <c r="C44" s="143" t="s">
        <v>53</v>
      </c>
      <c r="D44" s="106">
        <f>SUM(F44:K44)</f>
        <v>0</v>
      </c>
      <c r="E44" s="149"/>
      <c r="F44" s="212">
        <v>0</v>
      </c>
      <c r="G44" s="212">
        <v>0</v>
      </c>
      <c r="H44" s="207"/>
      <c r="I44" s="207"/>
      <c r="J44" s="207"/>
      <c r="K44" s="208"/>
    </row>
    <row r="45" spans="2:11" ht="16.5" thickTop="1" thickBot="1" x14ac:dyDescent="0.3">
      <c r="B45" s="142"/>
      <c r="C45" s="143" t="s">
        <v>86</v>
      </c>
      <c r="D45" s="106">
        <f t="shared" ref="D45:D54" si="3">SUM(F45:K45)</f>
        <v>54217.82</v>
      </c>
      <c r="E45" s="149"/>
      <c r="F45" s="212">
        <v>54212.2</v>
      </c>
      <c r="G45" s="212">
        <v>2.2599999999999998</v>
      </c>
      <c r="H45" s="212">
        <v>3.3599999999999994</v>
      </c>
      <c r="I45" s="207"/>
      <c r="J45" s="207"/>
      <c r="K45" s="208"/>
    </row>
    <row r="46" spans="2:11" ht="16.5" thickTop="1" thickBot="1" x14ac:dyDescent="0.3">
      <c r="B46" s="142"/>
      <c r="C46" s="143" t="s">
        <v>87</v>
      </c>
      <c r="D46" s="106">
        <f t="shared" si="3"/>
        <v>0</v>
      </c>
      <c r="E46" s="149"/>
      <c r="F46" s="212">
        <v>0</v>
      </c>
      <c r="G46" s="207"/>
      <c r="H46" s="207"/>
      <c r="I46" s="194"/>
      <c r="J46" s="207"/>
      <c r="K46" s="208"/>
    </row>
    <row r="47" spans="2:11" ht="16.5" thickTop="1" thickBot="1" x14ac:dyDescent="0.3">
      <c r="B47" s="142"/>
      <c r="C47" s="144" t="s">
        <v>71</v>
      </c>
      <c r="D47" s="106">
        <f t="shared" si="3"/>
        <v>0</v>
      </c>
      <c r="E47" s="149"/>
      <c r="F47" s="212">
        <v>0</v>
      </c>
      <c r="G47" s="212">
        <v>0</v>
      </c>
      <c r="H47" s="207"/>
      <c r="I47" s="207"/>
      <c r="J47" s="207"/>
      <c r="K47" s="208"/>
    </row>
    <row r="48" spans="2:11" ht="16.5" thickTop="1" thickBot="1" x14ac:dyDescent="0.3">
      <c r="B48" s="142"/>
      <c r="C48" s="144" t="s">
        <v>88</v>
      </c>
      <c r="D48" s="106">
        <f t="shared" si="3"/>
        <v>0</v>
      </c>
      <c r="E48" s="149"/>
      <c r="F48" s="212">
        <v>0</v>
      </c>
      <c r="G48" s="212">
        <v>0</v>
      </c>
      <c r="H48" s="207"/>
      <c r="I48" s="207"/>
      <c r="J48" s="207"/>
      <c r="K48" s="208"/>
    </row>
    <row r="49" spans="2:11" ht="16.5" thickTop="1" thickBot="1" x14ac:dyDescent="0.3">
      <c r="B49" s="142"/>
      <c r="C49" s="144" t="s">
        <v>89</v>
      </c>
      <c r="D49" s="106">
        <f t="shared" si="3"/>
        <v>0</v>
      </c>
      <c r="E49" s="149"/>
      <c r="F49" s="212">
        <v>0</v>
      </c>
      <c r="G49" s="212">
        <v>0</v>
      </c>
      <c r="H49" s="207"/>
      <c r="I49" s="207"/>
      <c r="J49" s="207"/>
      <c r="K49" s="208"/>
    </row>
    <row r="50" spans="2:11" ht="16.5" thickTop="1" thickBot="1" x14ac:dyDescent="0.3">
      <c r="B50" s="142"/>
      <c r="C50" s="143" t="s">
        <v>90</v>
      </c>
      <c r="D50" s="106">
        <f t="shared" si="3"/>
        <v>0</v>
      </c>
      <c r="E50" s="149"/>
      <c r="F50" s="207"/>
      <c r="G50" s="207"/>
      <c r="H50" s="207"/>
      <c r="I50" s="194"/>
      <c r="J50" s="194"/>
      <c r="K50" s="194"/>
    </row>
    <row r="51" spans="2:11" ht="16.5" thickTop="1" thickBot="1" x14ac:dyDescent="0.3">
      <c r="B51" s="142"/>
      <c r="C51" s="143" t="s">
        <v>264</v>
      </c>
      <c r="D51" s="106">
        <f t="shared" si="3"/>
        <v>12540.599999999999</v>
      </c>
      <c r="E51" s="149"/>
      <c r="F51" s="212">
        <v>12540.599999999999</v>
      </c>
      <c r="G51" s="212">
        <v>0</v>
      </c>
      <c r="H51" s="207"/>
      <c r="I51" s="207"/>
      <c r="J51" s="207"/>
      <c r="K51" s="214"/>
    </row>
    <row r="52" spans="2:11" ht="16.5" thickTop="1" thickBot="1" x14ac:dyDescent="0.3">
      <c r="B52" s="142"/>
      <c r="C52" s="143" t="s">
        <v>91</v>
      </c>
      <c r="D52" s="106">
        <f t="shared" si="3"/>
        <v>0</v>
      </c>
      <c r="E52" s="149"/>
      <c r="F52" s="212">
        <v>0</v>
      </c>
      <c r="G52" s="212">
        <v>0</v>
      </c>
      <c r="H52" s="207"/>
      <c r="I52" s="207"/>
      <c r="J52" s="207"/>
      <c r="K52" s="208"/>
    </row>
    <row r="53" spans="2:11" ht="16.5" thickTop="1" thickBot="1" x14ac:dyDescent="0.3">
      <c r="B53" s="142"/>
      <c r="C53" s="140" t="s">
        <v>54</v>
      </c>
      <c r="D53" s="149"/>
      <c r="E53" s="149"/>
      <c r="F53" s="207"/>
      <c r="G53" s="207"/>
      <c r="H53" s="207"/>
      <c r="I53" s="207"/>
      <c r="J53" s="207"/>
      <c r="K53" s="208"/>
    </row>
    <row r="54" spans="2:11" ht="16.5" thickTop="1" thickBot="1" x14ac:dyDescent="0.3">
      <c r="B54" s="142"/>
      <c r="C54" s="143" t="s">
        <v>55</v>
      </c>
      <c r="D54" s="106">
        <f t="shared" si="3"/>
        <v>29704.006928838597</v>
      </c>
      <c r="E54" s="149"/>
      <c r="F54" s="207"/>
      <c r="G54" s="207"/>
      <c r="H54" s="207"/>
      <c r="I54" s="207"/>
      <c r="J54" s="215">
        <v>29704.006928838597</v>
      </c>
      <c r="K54" s="208"/>
    </row>
    <row r="55" spans="2:11" ht="16.5" thickTop="1" thickBot="1" x14ac:dyDescent="0.3">
      <c r="B55" s="145" t="s">
        <v>56</v>
      </c>
      <c r="C55" s="146" t="s">
        <v>57</v>
      </c>
      <c r="D55" s="96">
        <f>SUM(D56:D68)</f>
        <v>439940.5302931281</v>
      </c>
      <c r="E55" s="149"/>
      <c r="F55" s="207"/>
      <c r="G55" s="207"/>
      <c r="H55" s="207"/>
      <c r="I55" s="207"/>
      <c r="J55" s="207"/>
      <c r="K55" s="208"/>
    </row>
    <row r="56" spans="2:11" ht="16.5" thickTop="1" thickBot="1" x14ac:dyDescent="0.3">
      <c r="B56" s="147"/>
      <c r="C56" s="148" t="s">
        <v>48</v>
      </c>
      <c r="D56" s="106">
        <f>SUM(F56:H56)</f>
        <v>286453.78281591838</v>
      </c>
      <c r="E56" s="149"/>
      <c r="F56" s="212">
        <v>282315.15580110997</v>
      </c>
      <c r="G56" s="212">
        <v>280.58488235989063</v>
      </c>
      <c r="H56" s="212">
        <v>3858.042132448496</v>
      </c>
      <c r="I56" s="207"/>
      <c r="J56" s="207"/>
      <c r="K56" s="208"/>
    </row>
    <row r="57" spans="2:11" ht="16.5" thickTop="1" thickBot="1" x14ac:dyDescent="0.3">
      <c r="B57" s="147"/>
      <c r="C57" s="148" t="s">
        <v>58</v>
      </c>
      <c r="D57" s="106">
        <f t="shared" ref="D57:D68" si="4">SUM(F57:H57)</f>
        <v>42416.393255881449</v>
      </c>
      <c r="E57" s="149"/>
      <c r="F57" s="212">
        <v>41803.569681782108</v>
      </c>
      <c r="G57" s="212">
        <v>41.547360955887463</v>
      </c>
      <c r="H57" s="212">
        <v>571.27621314345265</v>
      </c>
      <c r="I57" s="207"/>
      <c r="J57" s="207"/>
      <c r="K57" s="208"/>
    </row>
    <row r="58" spans="2:11" ht="16.5" thickTop="1" thickBot="1" x14ac:dyDescent="0.3">
      <c r="B58" s="147"/>
      <c r="C58" s="148" t="s">
        <v>59</v>
      </c>
      <c r="D58" s="106">
        <f t="shared" si="4"/>
        <v>0</v>
      </c>
      <c r="E58" s="149"/>
      <c r="F58" s="220"/>
      <c r="G58" s="194"/>
      <c r="H58" s="194"/>
      <c r="I58" s="207"/>
      <c r="J58" s="207"/>
      <c r="K58" s="208"/>
    </row>
    <row r="59" spans="2:11" ht="16.5" thickTop="1" thickBot="1" x14ac:dyDescent="0.3">
      <c r="B59" s="147"/>
      <c r="C59" s="148" t="s">
        <v>60</v>
      </c>
      <c r="D59" s="106">
        <f t="shared" si="4"/>
        <v>0</v>
      </c>
      <c r="E59" s="149"/>
      <c r="F59" s="207"/>
      <c r="G59" s="194"/>
      <c r="H59" s="194"/>
      <c r="I59" s="207"/>
      <c r="J59" s="207"/>
      <c r="K59" s="208"/>
    </row>
    <row r="60" spans="2:11" ht="16.5" thickTop="1" thickBot="1" x14ac:dyDescent="0.3">
      <c r="B60" s="147"/>
      <c r="C60" s="146" t="s">
        <v>92</v>
      </c>
      <c r="D60" s="149"/>
      <c r="E60" s="149"/>
      <c r="F60" s="207"/>
      <c r="G60" s="207"/>
      <c r="H60" s="207"/>
      <c r="I60" s="207"/>
      <c r="J60" s="207"/>
      <c r="K60" s="208"/>
    </row>
    <row r="61" spans="2:11" ht="16.5" thickTop="1" thickBot="1" x14ac:dyDescent="0.3">
      <c r="B61" s="147"/>
      <c r="C61" s="148" t="s">
        <v>58</v>
      </c>
      <c r="D61" s="106">
        <f t="shared" si="4"/>
        <v>8710.3893581962402</v>
      </c>
      <c r="E61" s="149"/>
      <c r="F61" s="212">
        <v>8691.5585900000005</v>
      </c>
      <c r="G61" s="212">
        <v>14.265733482000005</v>
      </c>
      <c r="H61" s="212">
        <v>4.5650347142400012</v>
      </c>
      <c r="I61" s="207"/>
      <c r="J61" s="207"/>
      <c r="K61" s="208"/>
    </row>
    <row r="62" spans="2:11" ht="16.5" thickTop="1" thickBot="1" x14ac:dyDescent="0.3">
      <c r="B62" s="147"/>
      <c r="C62" s="148" t="s">
        <v>93</v>
      </c>
      <c r="D62" s="106">
        <f t="shared" si="4"/>
        <v>0</v>
      </c>
      <c r="E62" s="149"/>
      <c r="F62" s="212"/>
      <c r="G62" s="212"/>
      <c r="H62" s="212"/>
      <c r="I62" s="207"/>
      <c r="J62" s="207"/>
      <c r="K62" s="208"/>
    </row>
    <row r="63" spans="2:11" ht="16.5" thickTop="1" thickBot="1" x14ac:dyDescent="0.3">
      <c r="B63" s="147"/>
      <c r="C63" s="146" t="s">
        <v>94</v>
      </c>
      <c r="D63" s="149"/>
      <c r="E63" s="149"/>
      <c r="F63" s="206"/>
      <c r="G63" s="206"/>
      <c r="H63" s="206"/>
      <c r="I63" s="206"/>
      <c r="J63" s="207"/>
      <c r="K63" s="208"/>
    </row>
    <row r="64" spans="2:11" ht="16.5" thickTop="1" thickBot="1" x14ac:dyDescent="0.3">
      <c r="B64" s="147"/>
      <c r="C64" s="148" t="s">
        <v>75</v>
      </c>
      <c r="D64" s="106">
        <f t="shared" si="4"/>
        <v>13961.331046027186</v>
      </c>
      <c r="E64" s="149"/>
      <c r="F64" s="221">
        <v>13961.331046027186</v>
      </c>
      <c r="G64" s="222"/>
      <c r="H64" s="222"/>
      <c r="I64" s="207"/>
      <c r="J64" s="206"/>
      <c r="K64" s="208"/>
    </row>
    <row r="65" spans="2:11" ht="16.5" thickTop="1" thickBot="1" x14ac:dyDescent="0.3">
      <c r="B65" s="147"/>
      <c r="C65" s="148" t="s">
        <v>95</v>
      </c>
      <c r="D65" s="106">
        <f t="shared" si="4"/>
        <v>3194.9232991323042</v>
      </c>
      <c r="E65" s="149"/>
      <c r="F65" s="221">
        <v>3194.9232991323042</v>
      </c>
      <c r="G65" s="194"/>
      <c r="H65" s="194"/>
      <c r="I65" s="207"/>
      <c r="J65" s="206"/>
      <c r="K65" s="208"/>
    </row>
    <row r="66" spans="2:11" ht="16.5" thickTop="1" thickBot="1" x14ac:dyDescent="0.3">
      <c r="B66" s="147"/>
      <c r="C66" s="148" t="s">
        <v>96</v>
      </c>
      <c r="D66" s="106">
        <f t="shared" si="4"/>
        <v>36482.751833759001</v>
      </c>
      <c r="E66" s="149"/>
      <c r="F66" s="221">
        <v>36482.751833759001</v>
      </c>
      <c r="G66" s="194"/>
      <c r="H66" s="194"/>
      <c r="I66" s="207"/>
      <c r="J66" s="206"/>
      <c r="K66" s="208"/>
    </row>
    <row r="67" spans="2:11" ht="16.5" thickTop="1" thickBot="1" x14ac:dyDescent="0.3">
      <c r="B67" s="147"/>
      <c r="C67" s="146" t="s">
        <v>97</v>
      </c>
      <c r="D67" s="149"/>
      <c r="E67" s="149"/>
      <c r="F67" s="207"/>
      <c r="G67" s="207"/>
      <c r="H67" s="207"/>
      <c r="I67" s="207"/>
      <c r="J67" s="206"/>
      <c r="K67" s="208"/>
    </row>
    <row r="68" spans="2:11" ht="16.5" thickTop="1" thickBot="1" x14ac:dyDescent="0.3">
      <c r="B68" s="147"/>
      <c r="C68" s="148" t="s">
        <v>98</v>
      </c>
      <c r="D68" s="106">
        <f t="shared" si="4"/>
        <v>48720.958684213496</v>
      </c>
      <c r="E68" s="149"/>
      <c r="F68" s="212">
        <v>48720.958684213496</v>
      </c>
      <c r="G68" s="212">
        <v>0</v>
      </c>
      <c r="H68" s="212">
        <v>0</v>
      </c>
      <c r="I68" s="207"/>
      <c r="J68" s="206"/>
      <c r="K68" s="208"/>
    </row>
    <row r="69" spans="2:11" ht="16.5" thickTop="1" thickBot="1" x14ac:dyDescent="0.3">
      <c r="B69" s="139" t="s">
        <v>61</v>
      </c>
      <c r="C69" s="140" t="s">
        <v>62</v>
      </c>
      <c r="D69" s="96">
        <f>SUM(D70:D73)</f>
        <v>37780.539186909162</v>
      </c>
      <c r="E69" s="149"/>
      <c r="F69" s="207"/>
      <c r="G69" s="207"/>
      <c r="H69" s="207"/>
      <c r="I69" s="207"/>
      <c r="J69" s="206"/>
      <c r="K69" s="208"/>
    </row>
    <row r="70" spans="2:11" ht="16.5" thickTop="1" thickBot="1" x14ac:dyDescent="0.3">
      <c r="B70" s="142"/>
      <c r="C70" s="143" t="s">
        <v>72</v>
      </c>
      <c r="D70" s="105">
        <f>SUM(F70:H70)</f>
        <v>29994.947531707163</v>
      </c>
      <c r="E70" s="149"/>
      <c r="F70" s="207"/>
      <c r="G70" s="215">
        <v>29994.947531707163</v>
      </c>
      <c r="H70" s="206"/>
      <c r="I70" s="206"/>
      <c r="J70" s="206"/>
      <c r="K70" s="208"/>
    </row>
    <row r="71" spans="2:11" ht="16.5" thickTop="1" thickBot="1" x14ac:dyDescent="0.3">
      <c r="B71" s="142"/>
      <c r="C71" s="143" t="s">
        <v>63</v>
      </c>
      <c r="D71" s="105">
        <f t="shared" ref="D71:D73" si="5">SUM(F71:H71)</f>
        <v>0</v>
      </c>
      <c r="E71" s="149"/>
      <c r="F71" s="212"/>
      <c r="G71" s="212"/>
      <c r="H71" s="212"/>
      <c r="I71" s="207"/>
      <c r="J71" s="206"/>
      <c r="K71" s="208"/>
    </row>
    <row r="72" spans="2:11" ht="16.5" thickTop="1" thickBot="1" x14ac:dyDescent="0.3">
      <c r="B72" s="142"/>
      <c r="C72" s="140" t="s">
        <v>64</v>
      </c>
      <c r="D72" s="149"/>
      <c r="E72" s="149"/>
      <c r="F72" s="207"/>
      <c r="G72" s="207"/>
      <c r="H72" s="207"/>
      <c r="I72" s="207"/>
      <c r="J72" s="206"/>
      <c r="K72" s="223"/>
    </row>
    <row r="73" spans="2:11" ht="16.5" thickTop="1" thickBot="1" x14ac:dyDescent="0.3">
      <c r="B73" s="142"/>
      <c r="C73" s="143" t="s">
        <v>65</v>
      </c>
      <c r="D73" s="105">
        <f t="shared" si="5"/>
        <v>7785.5916552020008</v>
      </c>
      <c r="E73" s="149"/>
      <c r="F73" s="207"/>
      <c r="G73" s="212">
        <v>5382.57876975</v>
      </c>
      <c r="H73" s="212">
        <v>2403.0128854520008</v>
      </c>
      <c r="I73" s="207"/>
      <c r="J73" s="206"/>
      <c r="K73" s="208"/>
    </row>
    <row r="74" spans="2:11" ht="16.5" thickTop="1" thickBot="1" x14ac:dyDescent="0.3">
      <c r="B74" s="145" t="s">
        <v>11</v>
      </c>
      <c r="C74" s="150" t="s">
        <v>66</v>
      </c>
      <c r="D74" s="96">
        <f>SUM(D75:D79)</f>
        <v>289098.40043433325</v>
      </c>
      <c r="E74" s="149"/>
      <c r="F74" s="207"/>
      <c r="G74" s="207"/>
      <c r="H74" s="207"/>
      <c r="I74" s="207"/>
      <c r="J74" s="207"/>
      <c r="K74" s="208"/>
    </row>
    <row r="75" spans="2:11" ht="16.5" thickTop="1" thickBot="1" x14ac:dyDescent="0.3">
      <c r="B75" s="147"/>
      <c r="C75" s="151" t="s">
        <v>99</v>
      </c>
      <c r="D75" s="105">
        <f>SUM(F75:K75)</f>
        <v>146160.05446402609</v>
      </c>
      <c r="E75" s="149"/>
      <c r="F75" s="207"/>
      <c r="G75" s="212">
        <v>146160.05446402609</v>
      </c>
      <c r="H75" s="207"/>
      <c r="I75" s="207"/>
      <c r="J75" s="206"/>
      <c r="K75" s="208"/>
    </row>
    <row r="76" spans="2:11" ht="16.5" thickTop="1" thickBot="1" x14ac:dyDescent="0.3">
      <c r="B76" s="147"/>
      <c r="C76" s="151" t="s">
        <v>100</v>
      </c>
      <c r="D76" s="105">
        <f t="shared" ref="D76:D79" si="6">SUM(F76:K76)</f>
        <v>31608.656239017808</v>
      </c>
      <c r="E76" s="149"/>
      <c r="F76" s="207"/>
      <c r="G76" s="212">
        <v>21736.176988540181</v>
      </c>
      <c r="H76" s="221">
        <v>9872.4792504776269</v>
      </c>
      <c r="I76" s="207"/>
      <c r="J76" s="206"/>
      <c r="K76" s="208"/>
    </row>
    <row r="77" spans="2:11" ht="16.5" thickTop="1" thickBot="1" x14ac:dyDescent="0.3">
      <c r="B77" s="147"/>
      <c r="C77" s="150" t="s">
        <v>67</v>
      </c>
      <c r="D77" s="149"/>
      <c r="E77" s="149"/>
      <c r="F77" s="207"/>
      <c r="G77" s="207"/>
      <c r="H77" s="207"/>
      <c r="I77" s="207"/>
      <c r="J77" s="207"/>
      <c r="K77" s="208"/>
    </row>
    <row r="78" spans="2:11" ht="16.5" thickTop="1" thickBot="1" x14ac:dyDescent="0.3">
      <c r="B78" s="147"/>
      <c r="C78" s="151" t="s">
        <v>101</v>
      </c>
      <c r="D78" s="105">
        <f t="shared" si="6"/>
        <v>111329.68973128933</v>
      </c>
      <c r="E78" s="149"/>
      <c r="F78" s="207"/>
      <c r="G78" s="207"/>
      <c r="H78" s="212">
        <v>111329.68973128933</v>
      </c>
      <c r="I78" s="207"/>
      <c r="J78" s="206"/>
      <c r="K78" s="208"/>
    </row>
    <row r="79" spans="2:11" ht="16.5" thickTop="1" thickBot="1" x14ac:dyDescent="0.3">
      <c r="B79" s="152"/>
      <c r="C79" s="153" t="s">
        <v>102</v>
      </c>
      <c r="D79" s="105">
        <f t="shared" si="6"/>
        <v>0</v>
      </c>
      <c r="E79" s="165"/>
      <c r="F79" s="105" t="s">
        <v>85</v>
      </c>
      <c r="G79" s="105" t="s">
        <v>85</v>
      </c>
      <c r="H79" s="105" t="s">
        <v>85</v>
      </c>
      <c r="I79" s="165"/>
      <c r="J79" s="165"/>
      <c r="K79" s="166"/>
    </row>
    <row r="80" spans="2:11" ht="15.75" thickBot="1" x14ac:dyDescent="0.3"/>
    <row r="81" spans="2:11" ht="15.75" thickBot="1" x14ac:dyDescent="0.3">
      <c r="B81" s="154" t="s">
        <v>68</v>
      </c>
      <c r="C81" s="155"/>
      <c r="D81" s="109">
        <f>SUM(D15,D22,D30,D39,D43,D55,D69,D74)</f>
        <v>1419334.6888398826</v>
      </c>
      <c r="E81" s="141"/>
      <c r="F81" s="111">
        <f>SUM(F15:F79)</f>
        <v>1023631.7871136689</v>
      </c>
      <c r="G81" s="111">
        <f t="shared" ref="G81:K81" si="7">SUM(G15:G79)</f>
        <v>232685.96356056692</v>
      </c>
      <c r="H81" s="111">
        <f t="shared" si="7"/>
        <v>130564.41917549935</v>
      </c>
      <c r="I81" s="111">
        <f t="shared" si="7"/>
        <v>0</v>
      </c>
      <c r="J81" s="111">
        <f t="shared" si="7"/>
        <v>29704.006928838597</v>
      </c>
      <c r="K81" s="111">
        <f t="shared" si="7"/>
        <v>2748.5120613089434</v>
      </c>
    </row>
    <row r="82" spans="2:11" x14ac:dyDescent="0.25">
      <c r="J82" s="156"/>
      <c r="K82" s="156"/>
    </row>
  </sheetData>
  <mergeCells count="1">
    <mergeCell ref="B13:K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2"/>
  <sheetViews>
    <sheetView topLeftCell="C64" workbookViewId="0">
      <selection activeCell="F32" sqref="F32"/>
    </sheetView>
  </sheetViews>
  <sheetFormatPr defaultRowHeight="15" x14ac:dyDescent="0.25"/>
  <cols>
    <col min="1" max="1" width="9.140625" style="192"/>
    <col min="2" max="2" width="22.5703125" style="192" customWidth="1"/>
    <col min="3" max="3" width="39.42578125" style="192" customWidth="1"/>
    <col min="4" max="4" width="14" style="192" bestFit="1" customWidth="1"/>
    <col min="5" max="5" width="1.5703125" style="192" customWidth="1"/>
    <col min="6" max="8" width="13.42578125" style="192" bestFit="1" customWidth="1"/>
    <col min="9" max="9" width="10.42578125" style="192" customWidth="1"/>
    <col min="10" max="10" width="10" style="192" customWidth="1"/>
    <col min="11" max="11" width="9.42578125" style="192" customWidth="1"/>
    <col min="12" max="12" width="9.140625" style="192"/>
    <col min="13" max="13" width="64" style="192" customWidth="1"/>
    <col min="14" max="15" width="9.140625" style="192"/>
    <col min="16" max="16" width="11.28515625" style="192" customWidth="1"/>
    <col min="17" max="16384" width="9.140625" style="192"/>
  </cols>
  <sheetData>
    <row r="5" spans="2:11" ht="15.75" thickBot="1" x14ac:dyDescent="0.3"/>
    <row r="6" spans="2:11" ht="16.5" thickTop="1" thickBot="1" x14ac:dyDescent="0.3">
      <c r="B6" s="193" t="s">
        <v>35</v>
      </c>
      <c r="C6" s="194" t="s">
        <v>111</v>
      </c>
    </row>
    <row r="8" spans="2:11" ht="15.75" thickBot="1" x14ac:dyDescent="0.3">
      <c r="B8" s="195" t="s">
        <v>36</v>
      </c>
    </row>
    <row r="9" spans="2:11" ht="16.5" thickTop="1" thickBot="1" x14ac:dyDescent="0.3">
      <c r="B9" s="194"/>
      <c r="C9" s="192" t="s">
        <v>37</v>
      </c>
    </row>
    <row r="10" spans="2:11" ht="15.75" thickTop="1" x14ac:dyDescent="0.25">
      <c r="B10" s="196"/>
      <c r="C10" s="192" t="s">
        <v>38</v>
      </c>
    </row>
    <row r="11" spans="2:11" x14ac:dyDescent="0.25">
      <c r="B11" s="197"/>
    </row>
    <row r="12" spans="2:11" ht="15.75" thickBot="1" x14ac:dyDescent="0.3">
      <c r="B12" s="197"/>
    </row>
    <row r="13" spans="2:11" ht="15.75" thickBot="1" x14ac:dyDescent="0.3">
      <c r="B13" s="370" t="s">
        <v>73</v>
      </c>
      <c r="C13" s="371"/>
      <c r="D13" s="371"/>
      <c r="E13" s="371"/>
      <c r="F13" s="371"/>
      <c r="G13" s="371"/>
      <c r="H13" s="371"/>
      <c r="I13" s="371"/>
      <c r="J13" s="371"/>
      <c r="K13" s="372"/>
    </row>
    <row r="14" spans="2:11" x14ac:dyDescent="0.25">
      <c r="B14" s="198"/>
      <c r="C14" s="199"/>
      <c r="D14" s="200" t="s">
        <v>78</v>
      </c>
      <c r="E14" s="201"/>
      <c r="F14" s="202" t="s">
        <v>79</v>
      </c>
      <c r="G14" s="202" t="s">
        <v>80</v>
      </c>
      <c r="H14" s="202" t="s">
        <v>81</v>
      </c>
      <c r="I14" s="202" t="s">
        <v>82</v>
      </c>
      <c r="J14" s="202" t="s">
        <v>83</v>
      </c>
      <c r="K14" s="203" t="s">
        <v>84</v>
      </c>
    </row>
    <row r="15" spans="2:11" ht="15.75" thickBot="1" x14ac:dyDescent="0.3">
      <c r="B15" s="204" t="s">
        <v>39</v>
      </c>
      <c r="C15" s="205" t="s">
        <v>40</v>
      </c>
      <c r="D15" s="96">
        <f>SUM(D16:D21)</f>
        <v>110336.11273133183</v>
      </c>
      <c r="E15" s="157"/>
      <c r="F15" s="158"/>
      <c r="G15" s="158"/>
      <c r="H15" s="158"/>
      <c r="I15" s="158"/>
      <c r="J15" s="220"/>
      <c r="K15" s="159"/>
    </row>
    <row r="16" spans="2:11" ht="16.5" thickTop="1" thickBot="1" x14ac:dyDescent="0.3">
      <c r="B16" s="209"/>
      <c r="C16" s="210" t="s">
        <v>41</v>
      </c>
      <c r="D16" s="106">
        <f>SUM(F16:H16)</f>
        <v>27889.616104021839</v>
      </c>
      <c r="E16" s="220"/>
      <c r="F16" s="251">
        <v>27753.976570071256</v>
      </c>
      <c r="G16" s="251">
        <v>18.658350974183904</v>
      </c>
      <c r="H16" s="251">
        <v>116.9811829763989</v>
      </c>
      <c r="I16" s="246"/>
      <c r="J16" s="246"/>
      <c r="K16" s="247"/>
    </row>
    <row r="17" spans="2:14" ht="16.5" thickTop="1" thickBot="1" x14ac:dyDescent="0.3">
      <c r="B17" s="209"/>
      <c r="C17" s="210" t="s">
        <v>42</v>
      </c>
      <c r="D17" s="106">
        <f>SUM(F17:H17)</f>
        <v>50645.425390796991</v>
      </c>
      <c r="E17" s="220"/>
      <c r="F17" s="251">
        <v>50595.802951086378</v>
      </c>
      <c r="G17" s="251">
        <v>20.039831421592115</v>
      </c>
      <c r="H17" s="251">
        <v>29.582608289016932</v>
      </c>
      <c r="I17" s="246"/>
      <c r="J17" s="246"/>
      <c r="K17" s="247"/>
    </row>
    <row r="18" spans="2:14" ht="16.5" thickTop="1" thickBot="1" x14ac:dyDescent="0.3">
      <c r="B18" s="209"/>
      <c r="C18" s="210" t="s">
        <v>43</v>
      </c>
      <c r="D18" s="106">
        <f>SUM(F18:H18)</f>
        <v>9238.4802491431201</v>
      </c>
      <c r="E18" s="220"/>
      <c r="F18" s="251">
        <v>9201.2023547997251</v>
      </c>
      <c r="G18" s="251">
        <v>9.4317564001363934</v>
      </c>
      <c r="H18" s="251">
        <v>27.846137943259833</v>
      </c>
      <c r="I18" s="246"/>
      <c r="J18" s="246"/>
      <c r="K18" s="247"/>
    </row>
    <row r="19" spans="2:14" ht="16.5" thickTop="1" thickBot="1" x14ac:dyDescent="0.3">
      <c r="B19" s="209"/>
      <c r="C19" s="210" t="s">
        <v>69</v>
      </c>
      <c r="D19" s="106">
        <f t="shared" ref="D19:D21" si="0">SUM(F19:H19)</f>
        <v>18369.256866942153</v>
      </c>
      <c r="E19" s="220"/>
      <c r="F19" s="251">
        <v>18307.62087993426</v>
      </c>
      <c r="G19" s="251">
        <v>15.594647315249574</v>
      </c>
      <c r="H19" s="251">
        <v>46.0413396926416</v>
      </c>
      <c r="I19" s="246"/>
      <c r="J19" s="246"/>
      <c r="K19" s="247"/>
    </row>
    <row r="20" spans="2:14" ht="16.5" thickTop="1" thickBot="1" x14ac:dyDescent="0.3">
      <c r="B20" s="209"/>
      <c r="C20" s="210" t="s">
        <v>44</v>
      </c>
      <c r="D20" s="106">
        <f t="shared" si="0"/>
        <v>981.43435281445591</v>
      </c>
      <c r="E20" s="220"/>
      <c r="F20" s="251">
        <v>0</v>
      </c>
      <c r="G20" s="251">
        <v>334.1053115964105</v>
      </c>
      <c r="H20" s="251">
        <v>647.3290412180454</v>
      </c>
      <c r="I20" s="246"/>
      <c r="J20" s="246"/>
      <c r="K20" s="247"/>
    </row>
    <row r="21" spans="2:14" ht="16.5" thickTop="1" thickBot="1" x14ac:dyDescent="0.3">
      <c r="B21" s="209"/>
      <c r="C21" s="210" t="s">
        <v>45</v>
      </c>
      <c r="D21" s="106">
        <f t="shared" si="0"/>
        <v>3211.8997676132885</v>
      </c>
      <c r="E21" s="220"/>
      <c r="F21" s="251">
        <v>3189.5048475421745</v>
      </c>
      <c r="G21" s="251">
        <v>7.1158549331875838</v>
      </c>
      <c r="H21" s="251">
        <v>15.279065137926587</v>
      </c>
      <c r="I21" s="246"/>
      <c r="J21" s="246"/>
      <c r="K21" s="247"/>
    </row>
    <row r="22" spans="2:14" ht="16.5" thickTop="1" thickBot="1" x14ac:dyDescent="0.3">
      <c r="B22" s="209"/>
      <c r="C22" s="205" t="s">
        <v>46</v>
      </c>
      <c r="D22" s="96">
        <f>SUM(D23:D29)</f>
        <v>97014.115541833657</v>
      </c>
      <c r="E22" s="220"/>
      <c r="F22" s="245"/>
      <c r="G22" s="245"/>
      <c r="H22" s="245"/>
      <c r="I22" s="246"/>
      <c r="J22" s="246"/>
      <c r="K22" s="247"/>
    </row>
    <row r="23" spans="2:14" ht="16.5" thickTop="1" thickBot="1" x14ac:dyDescent="0.3">
      <c r="B23" s="209"/>
      <c r="C23" s="210" t="s">
        <v>41</v>
      </c>
      <c r="D23" s="106">
        <f t="shared" ref="D23:D38" si="1">SUM(F23:H23)</f>
        <v>18639.850187450535</v>
      </c>
      <c r="E23" s="220"/>
      <c r="F23" s="251">
        <v>18549.196354751493</v>
      </c>
      <c r="G23" s="251">
        <v>12.470191974191664</v>
      </c>
      <c r="H23" s="251">
        <v>78.183640724849283</v>
      </c>
      <c r="I23" s="246"/>
      <c r="J23" s="246"/>
      <c r="K23" s="247"/>
    </row>
    <row r="24" spans="2:14" ht="16.5" thickTop="1" thickBot="1" x14ac:dyDescent="0.3">
      <c r="B24" s="209"/>
      <c r="C24" s="210" t="s">
        <v>42</v>
      </c>
      <c r="D24" s="106">
        <f t="shared" si="1"/>
        <v>62286.247876030444</v>
      </c>
      <c r="E24" s="220"/>
      <c r="F24" s="251">
        <v>62225.219746516697</v>
      </c>
      <c r="G24" s="251">
        <v>24.64597538055169</v>
      </c>
      <c r="H24" s="251">
        <v>36.38215413319535</v>
      </c>
      <c r="I24" s="246"/>
      <c r="J24" s="246"/>
      <c r="K24" s="247"/>
    </row>
    <row r="25" spans="2:14" ht="16.5" thickTop="1" thickBot="1" x14ac:dyDescent="0.3">
      <c r="B25" s="209"/>
      <c r="C25" s="210" t="s">
        <v>43</v>
      </c>
      <c r="D25" s="106">
        <f t="shared" si="1"/>
        <v>2662.4362167295344</v>
      </c>
      <c r="E25" s="220"/>
      <c r="F25" s="251">
        <v>2651.9513661393676</v>
      </c>
      <c r="G25" s="251">
        <v>2.6527935228132771</v>
      </c>
      <c r="H25" s="251">
        <v>7.8320570673534853</v>
      </c>
      <c r="I25" s="246"/>
      <c r="J25" s="246"/>
      <c r="K25" s="247"/>
    </row>
    <row r="26" spans="2:14" ht="16.5" thickTop="1" thickBot="1" x14ac:dyDescent="0.3">
      <c r="B26" s="209"/>
      <c r="C26" s="210" t="s">
        <v>69</v>
      </c>
      <c r="D26" s="106">
        <f t="shared" si="1"/>
        <v>6733.4265682796859</v>
      </c>
      <c r="E26" s="220"/>
      <c r="F26" s="251">
        <v>6710.9958730976468</v>
      </c>
      <c r="G26" s="251">
        <v>5.6752361303953638</v>
      </c>
      <c r="H26" s="251">
        <v>16.755459051643452</v>
      </c>
      <c r="I26" s="246"/>
      <c r="J26" s="246"/>
      <c r="K26" s="247"/>
      <c r="N26" s="197"/>
    </row>
    <row r="27" spans="2:14" ht="16.5" thickTop="1" thickBot="1" x14ac:dyDescent="0.3">
      <c r="B27" s="209"/>
      <c r="C27" s="210" t="s">
        <v>70</v>
      </c>
      <c r="D27" s="106">
        <f t="shared" si="1"/>
        <v>6418.9831375548711</v>
      </c>
      <c r="E27" s="220"/>
      <c r="F27" s="251">
        <v>6397.5999305536361</v>
      </c>
      <c r="G27" s="251">
        <v>5.4102090003124896</v>
      </c>
      <c r="H27" s="251">
        <v>15.972998000922587</v>
      </c>
      <c r="I27" s="246"/>
      <c r="J27" s="246"/>
      <c r="K27" s="247"/>
      <c r="N27" s="197"/>
    </row>
    <row r="28" spans="2:14" ht="16.5" thickTop="1" thickBot="1" x14ac:dyDescent="0.3">
      <c r="B28" s="209"/>
      <c r="C28" s="210" t="s">
        <v>45</v>
      </c>
      <c r="D28" s="106">
        <f t="shared" si="1"/>
        <v>215.14991260973216</v>
      </c>
      <c r="E28" s="220"/>
      <c r="F28" s="251">
        <v>213.48817913828108</v>
      </c>
      <c r="G28" s="251">
        <v>0.52800609615570593</v>
      </c>
      <c r="H28" s="251">
        <v>1.1337273752953685</v>
      </c>
      <c r="I28" s="246"/>
      <c r="J28" s="246"/>
      <c r="K28" s="247"/>
      <c r="N28" s="197"/>
    </row>
    <row r="29" spans="2:14" ht="16.5" thickTop="1" thickBot="1" x14ac:dyDescent="0.3">
      <c r="B29" s="209"/>
      <c r="C29" s="210" t="s">
        <v>44</v>
      </c>
      <c r="D29" s="106">
        <f t="shared" si="1"/>
        <v>58.021643178860316</v>
      </c>
      <c r="E29" s="220"/>
      <c r="F29" s="251">
        <v>0</v>
      </c>
      <c r="G29" s="251">
        <v>19.752048741739678</v>
      </c>
      <c r="H29" s="251">
        <v>38.269594437120638</v>
      </c>
      <c r="I29" s="246"/>
      <c r="J29" s="246"/>
      <c r="K29" s="247"/>
      <c r="N29" s="197"/>
    </row>
    <row r="30" spans="2:14" ht="16.5" thickTop="1" thickBot="1" x14ac:dyDescent="0.3">
      <c r="B30" s="209"/>
      <c r="C30" s="205" t="s">
        <v>47</v>
      </c>
      <c r="D30" s="96">
        <f>SUM(D31:D38)</f>
        <v>63846.67184866625</v>
      </c>
      <c r="E30" s="220"/>
      <c r="F30" s="245"/>
      <c r="G30" s="245"/>
      <c r="H30" s="245"/>
      <c r="I30" s="245"/>
      <c r="J30" s="246"/>
      <c r="K30" s="247"/>
      <c r="N30" s="197"/>
    </row>
    <row r="31" spans="2:14" ht="16.5" thickTop="1" thickBot="1" x14ac:dyDescent="0.3">
      <c r="B31" s="209"/>
      <c r="C31" s="210" t="s">
        <v>41</v>
      </c>
      <c r="D31" s="106">
        <f t="shared" si="1"/>
        <v>22858.073505525434</v>
      </c>
      <c r="E31" s="220"/>
      <c r="F31" s="251">
        <v>22746.904587827405</v>
      </c>
      <c r="G31" s="251">
        <v>15.292213290748201</v>
      </c>
      <c r="H31" s="251">
        <v>95.876704407281039</v>
      </c>
      <c r="I31" s="246"/>
      <c r="J31" s="246"/>
      <c r="K31" s="247"/>
      <c r="N31" s="197"/>
    </row>
    <row r="32" spans="2:14" ht="16.5" thickTop="1" thickBot="1" x14ac:dyDescent="0.3">
      <c r="B32" s="209"/>
      <c r="C32" s="210" t="s">
        <v>42</v>
      </c>
      <c r="D32" s="106">
        <f t="shared" si="1"/>
        <v>27410.780468800003</v>
      </c>
      <c r="E32" s="220"/>
      <c r="F32" s="251">
        <v>27383.923358000004</v>
      </c>
      <c r="G32" s="251">
        <v>10.846140900000002</v>
      </c>
      <c r="H32" s="251">
        <v>16.010969900000003</v>
      </c>
      <c r="I32" s="246"/>
      <c r="J32" s="246"/>
      <c r="K32" s="247"/>
    </row>
    <row r="33" spans="2:11" ht="16.5" thickTop="1" thickBot="1" x14ac:dyDescent="0.3">
      <c r="B33" s="209"/>
      <c r="C33" s="210" t="s">
        <v>43</v>
      </c>
      <c r="D33" s="106">
        <f t="shared" si="1"/>
        <v>240.39401766592064</v>
      </c>
      <c r="E33" s="220"/>
      <c r="F33" s="251">
        <v>239.44733006373153</v>
      </c>
      <c r="G33" s="251">
        <v>0.23952336922856599</v>
      </c>
      <c r="H33" s="251">
        <v>0.70716423296052822</v>
      </c>
      <c r="I33" s="246"/>
      <c r="J33" s="246"/>
      <c r="K33" s="247"/>
    </row>
    <row r="34" spans="2:11" ht="16.5" thickTop="1" thickBot="1" x14ac:dyDescent="0.3">
      <c r="B34" s="209"/>
      <c r="C34" s="210" t="s">
        <v>69</v>
      </c>
      <c r="D34" s="106">
        <f t="shared" si="1"/>
        <v>2439.6770186191875</v>
      </c>
      <c r="E34" s="220"/>
      <c r="F34" s="251">
        <v>2431.4909552355525</v>
      </c>
      <c r="G34" s="251">
        <v>2.0711726633293646</v>
      </c>
      <c r="H34" s="251">
        <v>6.1148907203057439</v>
      </c>
      <c r="I34" s="246"/>
      <c r="J34" s="246"/>
      <c r="K34" s="247"/>
    </row>
    <row r="35" spans="2:11" ht="16.5" thickTop="1" thickBot="1" x14ac:dyDescent="0.3">
      <c r="B35" s="209"/>
      <c r="C35" s="210" t="s">
        <v>70</v>
      </c>
      <c r="D35" s="106">
        <f t="shared" si="1"/>
        <v>657.20448886286215</v>
      </c>
      <c r="E35" s="220"/>
      <c r="F35" s="251">
        <v>655.03267612842831</v>
      </c>
      <c r="G35" s="251">
        <v>0.54949478823023945</v>
      </c>
      <c r="H35" s="251">
        <v>1.6223179462035646</v>
      </c>
      <c r="I35" s="246"/>
      <c r="J35" s="246"/>
      <c r="K35" s="247"/>
    </row>
    <row r="36" spans="2:11" ht="16.5" thickTop="1" thickBot="1" x14ac:dyDescent="0.3">
      <c r="B36" s="209"/>
      <c r="C36" s="210" t="s">
        <v>45</v>
      </c>
      <c r="D36" s="106">
        <f t="shared" si="1"/>
        <v>5368.0038512802948</v>
      </c>
      <c r="E36" s="220"/>
      <c r="F36" s="251">
        <v>5326.5434966543025</v>
      </c>
      <c r="G36" s="251">
        <v>13.173785307571132</v>
      </c>
      <c r="H36" s="251">
        <v>28.28656931842113</v>
      </c>
      <c r="I36" s="246"/>
      <c r="J36" s="246"/>
      <c r="K36" s="247"/>
    </row>
    <row r="37" spans="2:11" ht="16.5" thickTop="1" thickBot="1" x14ac:dyDescent="0.3">
      <c r="B37" s="209"/>
      <c r="C37" s="210" t="s">
        <v>44</v>
      </c>
      <c r="D37" s="106">
        <f t="shared" si="1"/>
        <v>66.22116678672117</v>
      </c>
      <c r="E37" s="220"/>
      <c r="F37" s="246">
        <v>0</v>
      </c>
      <c r="G37" s="251">
        <v>22.54337592739444</v>
      </c>
      <c r="H37" s="251">
        <v>43.677790859326734</v>
      </c>
      <c r="I37" s="246"/>
      <c r="J37" s="246"/>
      <c r="K37" s="247"/>
    </row>
    <row r="38" spans="2:11" ht="16.5" thickTop="1" thickBot="1" x14ac:dyDescent="0.3">
      <c r="B38" s="209"/>
      <c r="C38" s="210" t="s">
        <v>263</v>
      </c>
      <c r="D38" s="106">
        <f t="shared" si="1"/>
        <v>4806.3173311258288</v>
      </c>
      <c r="E38" s="220"/>
      <c r="F38" s="251">
        <v>4789.4985905603489</v>
      </c>
      <c r="G38" s="251">
        <v>4.2553439984947943</v>
      </c>
      <c r="H38" s="251">
        <v>12.563396566984629</v>
      </c>
      <c r="I38" s="246"/>
      <c r="J38" s="246"/>
      <c r="K38" s="247"/>
    </row>
    <row r="39" spans="2:11" ht="16.5" thickTop="1" thickBot="1" x14ac:dyDescent="0.3">
      <c r="B39" s="209"/>
      <c r="C39" s="205" t="s">
        <v>49</v>
      </c>
      <c r="D39" s="96">
        <f>SUM(D40:D42)</f>
        <v>23285.791801346659</v>
      </c>
      <c r="E39" s="220"/>
      <c r="F39" s="246"/>
      <c r="G39" s="246"/>
      <c r="H39" s="246"/>
      <c r="I39" s="246"/>
      <c r="J39" s="246"/>
      <c r="K39" s="247"/>
    </row>
    <row r="40" spans="2:11" ht="16.5" thickTop="1" thickBot="1" x14ac:dyDescent="0.3">
      <c r="B40" s="209"/>
      <c r="C40" s="210" t="s">
        <v>50</v>
      </c>
      <c r="D40" s="106">
        <f>SUM(F40:K40)</f>
        <v>3663.662101281484</v>
      </c>
      <c r="E40" s="220"/>
      <c r="F40" s="250">
        <v>3645.8440926679277</v>
      </c>
      <c r="G40" s="250">
        <v>2.4510159294257354</v>
      </c>
      <c r="H40" s="250">
        <v>15.366992684130341</v>
      </c>
      <c r="I40" s="246"/>
      <c r="J40" s="246"/>
      <c r="K40" s="247"/>
    </row>
    <row r="41" spans="2:11" ht="16.5" thickTop="1" thickBot="1" x14ac:dyDescent="0.3">
      <c r="B41" s="209"/>
      <c r="C41" s="210" t="s">
        <v>51</v>
      </c>
      <c r="D41" s="106">
        <f t="shared" ref="D41:D42" si="2">SUM(F41:K41)</f>
        <v>18661.248785651431</v>
      </c>
      <c r="E41" s="220"/>
      <c r="F41" s="246"/>
      <c r="G41" s="250">
        <v>18661.248785651431</v>
      </c>
      <c r="H41" s="246"/>
      <c r="I41" s="246"/>
      <c r="J41" s="246"/>
      <c r="K41" s="247"/>
    </row>
    <row r="42" spans="2:11" ht="16.5" thickTop="1" thickBot="1" x14ac:dyDescent="0.3">
      <c r="B42" s="209"/>
      <c r="C42" s="210" t="s">
        <v>52</v>
      </c>
      <c r="D42" s="106">
        <f t="shared" si="2"/>
        <v>960.88091441374354</v>
      </c>
      <c r="E42" s="220"/>
      <c r="F42" s="246"/>
      <c r="G42" s="246"/>
      <c r="H42" s="246"/>
      <c r="I42" s="246"/>
      <c r="J42" s="246"/>
      <c r="K42" s="250">
        <v>960.88091441374354</v>
      </c>
    </row>
    <row r="43" spans="2:11" ht="16.5" thickTop="1" thickBot="1" x14ac:dyDescent="0.3">
      <c r="B43" s="209"/>
      <c r="C43" s="205" t="s">
        <v>10</v>
      </c>
      <c r="D43" s="96">
        <f>SUM(D44:D54)</f>
        <v>18312.509507424849</v>
      </c>
      <c r="E43" s="220"/>
      <c r="F43" s="246"/>
      <c r="G43" s="246"/>
      <c r="H43" s="246"/>
      <c r="I43" s="246"/>
      <c r="J43" s="246"/>
      <c r="K43" s="247"/>
    </row>
    <row r="44" spans="2:11" ht="16.5" thickTop="1" thickBot="1" x14ac:dyDescent="0.3">
      <c r="B44" s="209"/>
      <c r="C44" s="210" t="s">
        <v>53</v>
      </c>
      <c r="D44" s="106">
        <f>SUM(F44:K44)</f>
        <v>0</v>
      </c>
      <c r="E44" s="220"/>
      <c r="F44" s="251">
        <v>0</v>
      </c>
      <c r="G44" s="251">
        <v>0</v>
      </c>
      <c r="H44" s="246"/>
      <c r="I44" s="246"/>
      <c r="J44" s="246"/>
      <c r="K44" s="247"/>
    </row>
    <row r="45" spans="2:11" ht="16.5" thickTop="1" thickBot="1" x14ac:dyDescent="0.3">
      <c r="B45" s="209"/>
      <c r="C45" s="210" t="s">
        <v>86</v>
      </c>
      <c r="D45" s="106">
        <f t="shared" ref="D45:D54" si="3">SUM(F45:K45)</f>
        <v>0</v>
      </c>
      <c r="E45" s="220"/>
      <c r="F45" s="251">
        <v>0</v>
      </c>
      <c r="G45" s="251">
        <v>0</v>
      </c>
      <c r="H45" s="251">
        <v>0</v>
      </c>
      <c r="I45" s="246"/>
      <c r="J45" s="246"/>
      <c r="K45" s="247"/>
    </row>
    <row r="46" spans="2:11" ht="16.5" thickTop="1" thickBot="1" x14ac:dyDescent="0.3">
      <c r="B46" s="209"/>
      <c r="C46" s="210" t="s">
        <v>87</v>
      </c>
      <c r="D46" s="106">
        <f t="shared" si="3"/>
        <v>0</v>
      </c>
      <c r="E46" s="220"/>
      <c r="F46" s="251">
        <v>0</v>
      </c>
      <c r="G46" s="246"/>
      <c r="H46" s="246"/>
      <c r="I46" s="233"/>
      <c r="J46" s="246"/>
      <c r="K46" s="247"/>
    </row>
    <row r="47" spans="2:11" ht="16.5" thickTop="1" thickBot="1" x14ac:dyDescent="0.3">
      <c r="B47" s="209"/>
      <c r="C47" s="213" t="s">
        <v>71</v>
      </c>
      <c r="D47" s="106">
        <f t="shared" si="3"/>
        <v>0</v>
      </c>
      <c r="E47" s="220"/>
      <c r="F47" s="251">
        <v>0</v>
      </c>
      <c r="G47" s="251">
        <v>0</v>
      </c>
      <c r="H47" s="246"/>
      <c r="I47" s="246"/>
      <c r="J47" s="246"/>
      <c r="K47" s="247"/>
    </row>
    <row r="48" spans="2:11" ht="16.5" thickTop="1" thickBot="1" x14ac:dyDescent="0.3">
      <c r="B48" s="209"/>
      <c r="C48" s="213" t="s">
        <v>88</v>
      </c>
      <c r="D48" s="106">
        <f t="shared" si="3"/>
        <v>0</v>
      </c>
      <c r="E48" s="220"/>
      <c r="F48" s="251">
        <v>0</v>
      </c>
      <c r="G48" s="251">
        <v>0</v>
      </c>
      <c r="H48" s="246"/>
      <c r="I48" s="246"/>
      <c r="J48" s="246"/>
      <c r="K48" s="247"/>
    </row>
    <row r="49" spans="2:11" ht="16.5" thickTop="1" thickBot="1" x14ac:dyDescent="0.3">
      <c r="B49" s="209"/>
      <c r="C49" s="213" t="s">
        <v>89</v>
      </c>
      <c r="D49" s="106">
        <f t="shared" si="3"/>
        <v>0</v>
      </c>
      <c r="E49" s="220"/>
      <c r="F49" s="251">
        <v>0</v>
      </c>
      <c r="G49" s="251">
        <v>0</v>
      </c>
      <c r="H49" s="246"/>
      <c r="I49" s="246"/>
      <c r="J49" s="246"/>
      <c r="K49" s="247"/>
    </row>
    <row r="50" spans="2:11" ht="16.5" thickTop="1" thickBot="1" x14ac:dyDescent="0.3">
      <c r="B50" s="209"/>
      <c r="C50" s="210" t="s">
        <v>90</v>
      </c>
      <c r="D50" s="106">
        <f t="shared" si="3"/>
        <v>0</v>
      </c>
      <c r="E50" s="220"/>
      <c r="F50" s="246"/>
      <c r="G50" s="246"/>
      <c r="H50" s="246"/>
      <c r="I50" s="233"/>
      <c r="J50" s="233"/>
      <c r="K50" s="233"/>
    </row>
    <row r="51" spans="2:11" ht="16.5" thickTop="1" thickBot="1" x14ac:dyDescent="0.3">
      <c r="B51" s="209"/>
      <c r="C51" s="210" t="s">
        <v>264</v>
      </c>
      <c r="D51" s="106">
        <f t="shared" si="3"/>
        <v>0</v>
      </c>
      <c r="E51" s="220"/>
      <c r="F51" s="251">
        <v>0</v>
      </c>
      <c r="G51" s="251">
        <v>0</v>
      </c>
      <c r="H51" s="246"/>
      <c r="I51" s="246"/>
      <c r="J51" s="246"/>
      <c r="K51" s="253"/>
    </row>
    <row r="52" spans="2:11" ht="16.5" thickTop="1" thickBot="1" x14ac:dyDescent="0.3">
      <c r="B52" s="209"/>
      <c r="C52" s="210" t="s">
        <v>91</v>
      </c>
      <c r="D52" s="106">
        <f t="shared" si="3"/>
        <v>0</v>
      </c>
      <c r="E52" s="220"/>
      <c r="F52" s="251">
        <v>0</v>
      </c>
      <c r="G52" s="251">
        <v>0</v>
      </c>
      <c r="H52" s="246"/>
      <c r="I52" s="246"/>
      <c r="J52" s="246"/>
      <c r="K52" s="247"/>
    </row>
    <row r="53" spans="2:11" ht="16.5" thickTop="1" thickBot="1" x14ac:dyDescent="0.3">
      <c r="B53" s="209"/>
      <c r="C53" s="205" t="s">
        <v>54</v>
      </c>
      <c r="D53" s="220"/>
      <c r="E53" s="220"/>
      <c r="F53" s="246"/>
      <c r="G53" s="246"/>
      <c r="H53" s="246"/>
      <c r="I53" s="246"/>
      <c r="J53" s="246"/>
      <c r="K53" s="247"/>
    </row>
    <row r="54" spans="2:11" ht="16.5" thickTop="1" thickBot="1" x14ac:dyDescent="0.3">
      <c r="B54" s="209"/>
      <c r="C54" s="210" t="s">
        <v>55</v>
      </c>
      <c r="D54" s="106">
        <f t="shared" si="3"/>
        <v>18312.509507424849</v>
      </c>
      <c r="E54" s="220"/>
      <c r="F54" s="246"/>
      <c r="G54" s="246"/>
      <c r="H54" s="246"/>
      <c r="I54" s="246"/>
      <c r="J54" s="254">
        <v>18312.509507424849</v>
      </c>
      <c r="K54" s="247"/>
    </row>
    <row r="55" spans="2:11" ht="16.5" thickTop="1" thickBot="1" x14ac:dyDescent="0.3">
      <c r="B55" s="216" t="s">
        <v>56</v>
      </c>
      <c r="C55" s="217" t="s">
        <v>57</v>
      </c>
      <c r="D55" s="96">
        <f>SUM(D56:D68)</f>
        <v>311369.3234994979</v>
      </c>
      <c r="E55" s="220"/>
      <c r="F55" s="246"/>
      <c r="G55" s="246"/>
      <c r="H55" s="246"/>
      <c r="I55" s="246"/>
      <c r="J55" s="246"/>
      <c r="K55" s="247"/>
    </row>
    <row r="56" spans="2:11" ht="16.5" thickTop="1" thickBot="1" x14ac:dyDescent="0.3">
      <c r="B56" s="218"/>
      <c r="C56" s="219" t="s">
        <v>48</v>
      </c>
      <c r="D56" s="106">
        <f>SUM(F56:H56)</f>
        <v>239704.80320889299</v>
      </c>
      <c r="E56" s="220"/>
      <c r="F56" s="251">
        <v>236241.59611004603</v>
      </c>
      <c r="G56" s="251">
        <v>234.79370161674277</v>
      </c>
      <c r="H56" s="251">
        <v>3228.4133972302129</v>
      </c>
      <c r="I56" s="246"/>
      <c r="J56" s="246"/>
      <c r="K56" s="247"/>
    </row>
    <row r="57" spans="2:11" ht="16.5" thickTop="1" thickBot="1" x14ac:dyDescent="0.3">
      <c r="B57" s="218"/>
      <c r="C57" s="219" t="s">
        <v>58</v>
      </c>
      <c r="D57" s="106">
        <f t="shared" ref="D57:D68" si="4">SUM(F57:H57)</f>
        <v>42566.686291526465</v>
      </c>
      <c r="E57" s="220"/>
      <c r="F57" s="251">
        <v>41951.691313679745</v>
      </c>
      <c r="G57" s="251">
        <v>41.694574769269245</v>
      </c>
      <c r="H57" s="251">
        <v>573.30040307745219</v>
      </c>
      <c r="I57" s="246"/>
      <c r="J57" s="246"/>
      <c r="K57" s="247"/>
    </row>
    <row r="58" spans="2:11" ht="16.5" thickTop="1" thickBot="1" x14ac:dyDescent="0.3">
      <c r="B58" s="218"/>
      <c r="C58" s="219" t="s">
        <v>59</v>
      </c>
      <c r="D58" s="106">
        <f t="shared" si="4"/>
        <v>0</v>
      </c>
      <c r="E58" s="220"/>
      <c r="F58" s="259"/>
      <c r="G58" s="233"/>
      <c r="H58" s="233"/>
      <c r="I58" s="246"/>
      <c r="J58" s="246"/>
      <c r="K58" s="247"/>
    </row>
    <row r="59" spans="2:11" ht="16.5" thickTop="1" thickBot="1" x14ac:dyDescent="0.3">
      <c r="B59" s="218"/>
      <c r="C59" s="219" t="s">
        <v>60</v>
      </c>
      <c r="D59" s="106">
        <f t="shared" si="4"/>
        <v>0</v>
      </c>
      <c r="E59" s="220"/>
      <c r="F59" s="246"/>
      <c r="G59" s="233"/>
      <c r="H59" s="233"/>
      <c r="I59" s="246"/>
      <c r="J59" s="246"/>
      <c r="K59" s="247"/>
    </row>
    <row r="60" spans="2:11" ht="16.5" thickTop="1" thickBot="1" x14ac:dyDescent="0.3">
      <c r="B60" s="218"/>
      <c r="C60" s="217" t="s">
        <v>92</v>
      </c>
      <c r="D60" s="220"/>
      <c r="E60" s="220"/>
      <c r="F60" s="246"/>
      <c r="G60" s="246"/>
      <c r="H60" s="246"/>
      <c r="I60" s="246"/>
      <c r="J60" s="246"/>
      <c r="K60" s="247"/>
    </row>
    <row r="61" spans="2:11" ht="16.5" thickTop="1" thickBot="1" x14ac:dyDescent="0.3">
      <c r="B61" s="218"/>
      <c r="C61" s="219" t="s">
        <v>58</v>
      </c>
      <c r="D61" s="106">
        <f t="shared" si="4"/>
        <v>85.581456363840005</v>
      </c>
      <c r="E61" s="220"/>
      <c r="F61" s="251">
        <v>85.396439999999998</v>
      </c>
      <c r="G61" s="251">
        <v>0.140163912</v>
      </c>
      <c r="H61" s="251">
        <v>4.4852451840000002E-2</v>
      </c>
      <c r="I61" s="246"/>
      <c r="J61" s="246"/>
      <c r="K61" s="247"/>
    </row>
    <row r="62" spans="2:11" ht="16.5" thickTop="1" thickBot="1" x14ac:dyDescent="0.3">
      <c r="B62" s="218"/>
      <c r="C62" s="219" t="s">
        <v>93</v>
      </c>
      <c r="D62" s="106">
        <f t="shared" si="4"/>
        <v>0</v>
      </c>
      <c r="E62" s="220"/>
      <c r="F62" s="251"/>
      <c r="G62" s="251"/>
      <c r="H62" s="251"/>
      <c r="I62" s="246"/>
      <c r="J62" s="246"/>
      <c r="K62" s="247"/>
    </row>
    <row r="63" spans="2:11" ht="16.5" thickTop="1" thickBot="1" x14ac:dyDescent="0.3">
      <c r="B63" s="218"/>
      <c r="C63" s="217" t="s">
        <v>94</v>
      </c>
      <c r="D63" s="220"/>
      <c r="E63" s="220"/>
      <c r="F63" s="245"/>
      <c r="G63" s="245"/>
      <c r="H63" s="245"/>
      <c r="I63" s="245"/>
      <c r="J63" s="246"/>
      <c r="K63" s="247"/>
    </row>
    <row r="64" spans="2:11" ht="16.5" thickTop="1" thickBot="1" x14ac:dyDescent="0.3">
      <c r="B64" s="218"/>
      <c r="C64" s="219" t="s">
        <v>75</v>
      </c>
      <c r="D64" s="106">
        <f t="shared" si="4"/>
        <v>556.34424651911013</v>
      </c>
      <c r="E64" s="220"/>
      <c r="F64" s="260">
        <v>556.34424651911013</v>
      </c>
      <c r="G64" s="261"/>
      <c r="H64" s="261"/>
      <c r="I64" s="246"/>
      <c r="J64" s="245"/>
      <c r="K64" s="247"/>
    </row>
    <row r="65" spans="2:11" ht="16.5" thickTop="1" thickBot="1" x14ac:dyDescent="0.3">
      <c r="B65" s="218"/>
      <c r="C65" s="219" t="s">
        <v>95</v>
      </c>
      <c r="D65" s="106">
        <f t="shared" si="4"/>
        <v>100.01556672822927</v>
      </c>
      <c r="E65" s="220"/>
      <c r="F65" s="260">
        <v>100.01556672822927</v>
      </c>
      <c r="G65" s="233"/>
      <c r="H65" s="233"/>
      <c r="I65" s="246"/>
      <c r="J65" s="245"/>
      <c r="K65" s="247"/>
    </row>
    <row r="66" spans="2:11" ht="16.5" thickTop="1" thickBot="1" x14ac:dyDescent="0.3">
      <c r="B66" s="218"/>
      <c r="C66" s="219" t="s">
        <v>96</v>
      </c>
      <c r="D66" s="106">
        <f t="shared" si="4"/>
        <v>0</v>
      </c>
      <c r="E66" s="220"/>
      <c r="F66" s="260">
        <v>0</v>
      </c>
      <c r="G66" s="233"/>
      <c r="H66" s="233"/>
      <c r="I66" s="246"/>
      <c r="J66" s="245"/>
      <c r="K66" s="247"/>
    </row>
    <row r="67" spans="2:11" ht="16.5" thickTop="1" thickBot="1" x14ac:dyDescent="0.3">
      <c r="B67" s="218"/>
      <c r="C67" s="217" t="s">
        <v>97</v>
      </c>
      <c r="D67" s="220"/>
      <c r="E67" s="220"/>
      <c r="F67" s="246"/>
      <c r="G67" s="246"/>
      <c r="H67" s="246"/>
      <c r="I67" s="246"/>
      <c r="J67" s="245"/>
      <c r="K67" s="247"/>
    </row>
    <row r="68" spans="2:11" ht="16.5" thickTop="1" thickBot="1" x14ac:dyDescent="0.3">
      <c r="B68" s="218"/>
      <c r="C68" s="219" t="s">
        <v>98</v>
      </c>
      <c r="D68" s="106">
        <f t="shared" si="4"/>
        <v>28355.892729467239</v>
      </c>
      <c r="E68" s="220"/>
      <c r="F68" s="251">
        <v>28355.892729467239</v>
      </c>
      <c r="G68" s="251">
        <v>0</v>
      </c>
      <c r="H68" s="251">
        <v>0</v>
      </c>
      <c r="I68" s="246"/>
      <c r="J68" s="245"/>
      <c r="K68" s="247"/>
    </row>
    <row r="69" spans="2:11" ht="16.5" thickTop="1" thickBot="1" x14ac:dyDescent="0.3">
      <c r="B69" s="204" t="s">
        <v>61</v>
      </c>
      <c r="C69" s="205" t="s">
        <v>62</v>
      </c>
      <c r="D69" s="96">
        <f>SUM(D70:D73)</f>
        <v>33886.974336019754</v>
      </c>
      <c r="E69" s="220"/>
      <c r="F69" s="246"/>
      <c r="G69" s="246"/>
      <c r="H69" s="246"/>
      <c r="I69" s="246"/>
      <c r="J69" s="245"/>
      <c r="K69" s="247"/>
    </row>
    <row r="70" spans="2:11" ht="16.5" thickTop="1" thickBot="1" x14ac:dyDescent="0.3">
      <c r="B70" s="209"/>
      <c r="C70" s="210" t="s">
        <v>72</v>
      </c>
      <c r="D70" s="105">
        <f>SUM(F70:H70)</f>
        <v>29087.159901947754</v>
      </c>
      <c r="E70" s="220"/>
      <c r="F70" s="246"/>
      <c r="G70" s="254">
        <v>29087.159901947754</v>
      </c>
      <c r="H70" s="245"/>
      <c r="I70" s="245"/>
      <c r="J70" s="245"/>
      <c r="K70" s="247"/>
    </row>
    <row r="71" spans="2:11" ht="16.5" thickTop="1" thickBot="1" x14ac:dyDescent="0.3">
      <c r="B71" s="209"/>
      <c r="C71" s="210" t="s">
        <v>63</v>
      </c>
      <c r="D71" s="105">
        <f t="shared" ref="D71:D73" si="5">SUM(F71:H71)</f>
        <v>0</v>
      </c>
      <c r="E71" s="220"/>
      <c r="F71" s="251"/>
      <c r="G71" s="251"/>
      <c r="H71" s="251"/>
      <c r="I71" s="246"/>
      <c r="J71" s="245"/>
      <c r="K71" s="247"/>
    </row>
    <row r="72" spans="2:11" ht="16.5" thickTop="1" thickBot="1" x14ac:dyDescent="0.3">
      <c r="B72" s="209"/>
      <c r="C72" s="205" t="s">
        <v>64</v>
      </c>
      <c r="D72" s="220"/>
      <c r="E72" s="220"/>
      <c r="F72" s="246"/>
      <c r="G72" s="246"/>
      <c r="H72" s="246"/>
      <c r="I72" s="246"/>
      <c r="J72" s="245"/>
      <c r="K72" s="262"/>
    </row>
    <row r="73" spans="2:11" ht="16.5" thickTop="1" thickBot="1" x14ac:dyDescent="0.3">
      <c r="B73" s="209"/>
      <c r="C73" s="210" t="s">
        <v>65</v>
      </c>
      <c r="D73" s="105">
        <f t="shared" si="5"/>
        <v>4799.814434072</v>
      </c>
      <c r="E73" s="220"/>
      <c r="F73" s="246"/>
      <c r="G73" s="251">
        <v>3318.357861</v>
      </c>
      <c r="H73" s="251">
        <v>1481.4565730720003</v>
      </c>
      <c r="I73" s="246"/>
      <c r="J73" s="245"/>
      <c r="K73" s="247"/>
    </row>
    <row r="74" spans="2:11" ht="16.5" thickTop="1" thickBot="1" x14ac:dyDescent="0.3">
      <c r="B74" s="216" t="s">
        <v>11</v>
      </c>
      <c r="C74" s="224" t="s">
        <v>66</v>
      </c>
      <c r="D74" s="96">
        <f>SUM(D75:D79)</f>
        <v>88482.538836444757</v>
      </c>
      <c r="E74" s="220"/>
      <c r="F74" s="246"/>
      <c r="G74" s="246"/>
      <c r="H74" s="246"/>
      <c r="I74" s="246"/>
      <c r="J74" s="246"/>
      <c r="K74" s="247"/>
    </row>
    <row r="75" spans="2:11" ht="16.5" thickTop="1" thickBot="1" x14ac:dyDescent="0.3">
      <c r="B75" s="218"/>
      <c r="C75" s="225" t="s">
        <v>99</v>
      </c>
      <c r="D75" s="105">
        <f>SUM(F75:K75)</f>
        <v>52894.292895431325</v>
      </c>
      <c r="E75" s="220"/>
      <c r="F75" s="246"/>
      <c r="G75" s="251">
        <v>52894.292895431325</v>
      </c>
      <c r="H75" s="246"/>
      <c r="I75" s="246"/>
      <c r="J75" s="245"/>
      <c r="K75" s="247"/>
    </row>
    <row r="76" spans="2:11" ht="16.5" thickTop="1" thickBot="1" x14ac:dyDescent="0.3">
      <c r="B76" s="218"/>
      <c r="C76" s="225" t="s">
        <v>100</v>
      </c>
      <c r="D76" s="105">
        <f t="shared" ref="D76:D79" si="6">SUM(F76:K76)</f>
        <v>11666.116016710628</v>
      </c>
      <c r="E76" s="220"/>
      <c r="F76" s="246"/>
      <c r="G76" s="251">
        <v>8038.8160956975098</v>
      </c>
      <c r="H76" s="260">
        <v>3627.2999210131193</v>
      </c>
      <c r="I76" s="246"/>
      <c r="J76" s="245"/>
      <c r="K76" s="247"/>
    </row>
    <row r="77" spans="2:11" ht="16.5" thickTop="1" thickBot="1" x14ac:dyDescent="0.3">
      <c r="B77" s="218"/>
      <c r="C77" s="224" t="s">
        <v>67</v>
      </c>
      <c r="D77" s="220"/>
      <c r="E77" s="220"/>
      <c r="F77" s="246"/>
      <c r="G77" s="246"/>
      <c r="H77" s="246"/>
      <c r="I77" s="246"/>
      <c r="J77" s="246"/>
      <c r="K77" s="247"/>
    </row>
    <row r="78" spans="2:11" ht="16.5" thickTop="1" thickBot="1" x14ac:dyDescent="0.3">
      <c r="B78" s="218"/>
      <c r="C78" s="225" t="s">
        <v>101</v>
      </c>
      <c r="D78" s="105">
        <f t="shared" si="6"/>
        <v>23922.129924302797</v>
      </c>
      <c r="E78" s="220"/>
      <c r="F78" s="246"/>
      <c r="G78" s="246"/>
      <c r="H78" s="251">
        <v>23922.129924302797</v>
      </c>
      <c r="I78" s="246"/>
      <c r="J78" s="245"/>
      <c r="K78" s="247"/>
    </row>
    <row r="79" spans="2:11" ht="16.5" thickTop="1" thickBot="1" x14ac:dyDescent="0.3">
      <c r="B79" s="226"/>
      <c r="C79" s="227" t="s">
        <v>102</v>
      </c>
      <c r="D79" s="105">
        <f t="shared" si="6"/>
        <v>0</v>
      </c>
      <c r="E79" s="165"/>
      <c r="F79" s="105" t="s">
        <v>85</v>
      </c>
      <c r="G79" s="105" t="s">
        <v>85</v>
      </c>
      <c r="H79" s="105" t="s">
        <v>85</v>
      </c>
      <c r="I79" s="165"/>
      <c r="J79" s="165"/>
      <c r="K79" s="166"/>
    </row>
    <row r="80" spans="2:11" ht="15.75" thickBot="1" x14ac:dyDescent="0.3"/>
    <row r="81" spans="2:11" ht="15.75" thickBot="1" x14ac:dyDescent="0.3">
      <c r="B81" s="228" t="s">
        <v>68</v>
      </c>
      <c r="C81" s="229"/>
      <c r="D81" s="109">
        <f>SUM(D15,D22,D30,D39,D43,D55,D69,D74)</f>
        <v>746534.03810256557</v>
      </c>
      <c r="E81" s="207"/>
      <c r="F81" s="111">
        <f>SUM(F15:F79)</f>
        <v>580306.18054720899</v>
      </c>
      <c r="G81" s="111">
        <f t="shared" ref="G81:K81" si="7">SUM(G15:G79)</f>
        <v>112824.00625968736</v>
      </c>
      <c r="H81" s="111">
        <f t="shared" si="7"/>
        <v>34130.4608738307</v>
      </c>
      <c r="I81" s="111">
        <f t="shared" si="7"/>
        <v>0</v>
      </c>
      <c r="J81" s="111">
        <f t="shared" si="7"/>
        <v>18312.509507424849</v>
      </c>
      <c r="K81" s="111">
        <f t="shared" si="7"/>
        <v>960.88091441374354</v>
      </c>
    </row>
    <row r="82" spans="2:11" x14ac:dyDescent="0.25">
      <c r="J82" s="230"/>
      <c r="K82" s="230"/>
    </row>
  </sheetData>
  <mergeCells count="1">
    <mergeCell ref="B13:K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2"/>
  <sheetViews>
    <sheetView topLeftCell="A52" workbookViewId="0">
      <selection activeCell="C36" sqref="C36"/>
    </sheetView>
  </sheetViews>
  <sheetFormatPr defaultRowHeight="15" x14ac:dyDescent="0.25"/>
  <cols>
    <col min="1" max="1" width="9.140625" style="231"/>
    <col min="2" max="2" width="22.5703125" style="231" customWidth="1"/>
    <col min="3" max="3" width="39.42578125" style="231" customWidth="1"/>
    <col min="4" max="4" width="14" style="231" bestFit="1" customWidth="1"/>
    <col min="5" max="5" width="1.5703125" style="231" customWidth="1"/>
    <col min="6" max="8" width="13.42578125" style="231" bestFit="1" customWidth="1"/>
    <col min="9" max="9" width="10.42578125" style="231" customWidth="1"/>
    <col min="10" max="10" width="10" style="231" customWidth="1"/>
    <col min="11" max="11" width="9.42578125" style="231" customWidth="1"/>
    <col min="12" max="12" width="9.140625" style="231"/>
    <col min="13" max="13" width="64" style="231" customWidth="1"/>
    <col min="14" max="15" width="9.140625" style="231"/>
    <col min="16" max="16" width="11.28515625" style="231" customWidth="1"/>
    <col min="17" max="16384" width="9.140625" style="231"/>
  </cols>
  <sheetData>
    <row r="5" spans="2:11" ht="15.75" thickBot="1" x14ac:dyDescent="0.3"/>
    <row r="6" spans="2:11" ht="16.5" thickTop="1" thickBot="1" x14ac:dyDescent="0.3">
      <c r="B6" s="232" t="s">
        <v>35</v>
      </c>
      <c r="C6" s="233" t="s">
        <v>112</v>
      </c>
    </row>
    <row r="8" spans="2:11" ht="15.75" thickBot="1" x14ac:dyDescent="0.3">
      <c r="B8" s="234" t="s">
        <v>36</v>
      </c>
    </row>
    <row r="9" spans="2:11" ht="16.5" thickTop="1" thickBot="1" x14ac:dyDescent="0.3">
      <c r="B9" s="233"/>
      <c r="C9" s="231" t="s">
        <v>37</v>
      </c>
    </row>
    <row r="10" spans="2:11" ht="15.75" thickTop="1" x14ac:dyDescent="0.25">
      <c r="B10" s="235"/>
      <c r="C10" s="231" t="s">
        <v>38</v>
      </c>
    </row>
    <row r="11" spans="2:11" x14ac:dyDescent="0.25">
      <c r="B11" s="236"/>
    </row>
    <row r="12" spans="2:11" ht="15.75" thickBot="1" x14ac:dyDescent="0.3">
      <c r="B12" s="236"/>
    </row>
    <row r="13" spans="2:11" ht="15.75" thickBot="1" x14ac:dyDescent="0.3">
      <c r="B13" s="370" t="s">
        <v>73</v>
      </c>
      <c r="C13" s="371"/>
      <c r="D13" s="371"/>
      <c r="E13" s="371"/>
      <c r="F13" s="371"/>
      <c r="G13" s="371"/>
      <c r="H13" s="371"/>
      <c r="I13" s="371"/>
      <c r="J13" s="371"/>
      <c r="K13" s="372"/>
    </row>
    <row r="14" spans="2:11" x14ac:dyDescent="0.25">
      <c r="B14" s="237"/>
      <c r="C14" s="238"/>
      <c r="D14" s="239" t="s">
        <v>78</v>
      </c>
      <c r="E14" s="240"/>
      <c r="F14" s="241" t="s">
        <v>79</v>
      </c>
      <c r="G14" s="241" t="s">
        <v>80</v>
      </c>
      <c r="H14" s="241" t="s">
        <v>81</v>
      </c>
      <c r="I14" s="241" t="s">
        <v>82</v>
      </c>
      <c r="J14" s="241" t="s">
        <v>83</v>
      </c>
      <c r="K14" s="242" t="s">
        <v>84</v>
      </c>
    </row>
    <row r="15" spans="2:11" ht="15.75" thickBot="1" x14ac:dyDescent="0.3">
      <c r="B15" s="243" t="s">
        <v>39</v>
      </c>
      <c r="C15" s="244" t="s">
        <v>40</v>
      </c>
      <c r="D15" s="96">
        <f>SUM(D16:D21)</f>
        <v>168828.21852559363</v>
      </c>
      <c r="E15" s="157"/>
      <c r="F15" s="158"/>
      <c r="G15" s="158"/>
      <c r="H15" s="158"/>
      <c r="I15" s="158"/>
      <c r="J15" s="259"/>
      <c r="K15" s="159"/>
    </row>
    <row r="16" spans="2:11" ht="16.5" thickTop="1" thickBot="1" x14ac:dyDescent="0.3">
      <c r="B16" s="248"/>
      <c r="C16" s="249" t="s">
        <v>41</v>
      </c>
      <c r="D16" s="106">
        <f>SUM(F16:H16)</f>
        <v>53414.425847705468</v>
      </c>
      <c r="E16" s="259"/>
      <c r="F16" s="290">
        <v>53154.647878686534</v>
      </c>
      <c r="G16" s="290">
        <v>35.734629721464344</v>
      </c>
      <c r="H16" s="290">
        <v>224.04333929747636</v>
      </c>
      <c r="I16" s="285"/>
      <c r="J16" s="285"/>
      <c r="K16" s="286"/>
    </row>
    <row r="17" spans="2:14" ht="16.5" thickTop="1" thickBot="1" x14ac:dyDescent="0.3">
      <c r="B17" s="248"/>
      <c r="C17" s="249" t="s">
        <v>42</v>
      </c>
      <c r="D17" s="106">
        <f>SUM(F17:H17)</f>
        <v>49473.394965417974</v>
      </c>
      <c r="E17" s="259"/>
      <c r="F17" s="290">
        <v>49424.920882319508</v>
      </c>
      <c r="G17" s="290">
        <v>19.576072020533942</v>
      </c>
      <c r="H17" s="290">
        <v>28.898011077931063</v>
      </c>
      <c r="I17" s="285"/>
      <c r="J17" s="285"/>
      <c r="K17" s="286"/>
    </row>
    <row r="18" spans="2:14" ht="16.5" thickTop="1" thickBot="1" x14ac:dyDescent="0.3">
      <c r="B18" s="248"/>
      <c r="C18" s="249" t="s">
        <v>43</v>
      </c>
      <c r="D18" s="106">
        <f>SUM(F18:H18)</f>
        <v>15792.68892174509</v>
      </c>
      <c r="E18" s="259"/>
      <c r="F18" s="290">
        <v>15728.9643509124</v>
      </c>
      <c r="G18" s="290">
        <v>16.123084186584464</v>
      </c>
      <c r="H18" s="290">
        <v>47.601486646106522</v>
      </c>
      <c r="I18" s="285"/>
      <c r="J18" s="285"/>
      <c r="K18" s="286"/>
    </row>
    <row r="19" spans="2:14" ht="16.5" thickTop="1" thickBot="1" x14ac:dyDescent="0.3">
      <c r="B19" s="248"/>
      <c r="C19" s="249" t="s">
        <v>69</v>
      </c>
      <c r="D19" s="106">
        <f t="shared" ref="D19:D21" si="0">SUM(F19:H19)</f>
        <v>44626.754634153796</v>
      </c>
      <c r="E19" s="259"/>
      <c r="F19" s="290">
        <v>44477.014550014348</v>
      </c>
      <c r="G19" s="290">
        <v>37.886045384679612</v>
      </c>
      <c r="H19" s="290">
        <v>111.85403875476838</v>
      </c>
      <c r="I19" s="285"/>
      <c r="J19" s="285"/>
      <c r="K19" s="286"/>
    </row>
    <row r="20" spans="2:14" ht="16.5" thickTop="1" thickBot="1" x14ac:dyDescent="0.3">
      <c r="B20" s="248"/>
      <c r="C20" s="249" t="s">
        <v>44</v>
      </c>
      <c r="D20" s="106">
        <f t="shared" si="0"/>
        <v>1463.9681350175949</v>
      </c>
      <c r="E20" s="259"/>
      <c r="F20" s="290">
        <v>0</v>
      </c>
      <c r="G20" s="290">
        <v>498.37213106981943</v>
      </c>
      <c r="H20" s="290">
        <v>965.59600394777544</v>
      </c>
      <c r="I20" s="285"/>
      <c r="J20" s="285"/>
      <c r="K20" s="286"/>
    </row>
    <row r="21" spans="2:14" ht="16.5" thickTop="1" thickBot="1" x14ac:dyDescent="0.3">
      <c r="B21" s="248"/>
      <c r="C21" s="249" t="s">
        <v>45</v>
      </c>
      <c r="D21" s="106">
        <f t="shared" si="0"/>
        <v>4056.9860215537228</v>
      </c>
      <c r="E21" s="259"/>
      <c r="F21" s="290">
        <v>4028.6987510110816</v>
      </c>
      <c r="G21" s="290">
        <v>8.98811484917481</v>
      </c>
      <c r="H21" s="290">
        <v>19.299155693466258</v>
      </c>
      <c r="I21" s="285"/>
      <c r="J21" s="285"/>
      <c r="K21" s="286"/>
    </row>
    <row r="22" spans="2:14" ht="16.5" thickTop="1" thickBot="1" x14ac:dyDescent="0.3">
      <c r="B22" s="248"/>
      <c r="C22" s="244" t="s">
        <v>46</v>
      </c>
      <c r="D22" s="96">
        <f>SUM(D23:D29)</f>
        <v>110964.73007374085</v>
      </c>
      <c r="E22" s="259"/>
      <c r="F22" s="284"/>
      <c r="G22" s="284"/>
      <c r="H22" s="284"/>
      <c r="I22" s="285"/>
      <c r="J22" s="285"/>
      <c r="K22" s="286"/>
    </row>
    <row r="23" spans="2:14" ht="16.5" thickTop="1" thickBot="1" x14ac:dyDescent="0.3">
      <c r="B23" s="248"/>
      <c r="C23" s="249" t="s">
        <v>41</v>
      </c>
      <c r="D23" s="106">
        <f t="shared" ref="D23:D38" si="1">SUM(F23:H23)</f>
        <v>34173.326398489793</v>
      </c>
      <c r="E23" s="259"/>
      <c r="F23" s="290">
        <v>34007.126403160211</v>
      </c>
      <c r="G23" s="290">
        <v>22.862197726931733</v>
      </c>
      <c r="H23" s="290">
        <v>143.33779760265173</v>
      </c>
      <c r="I23" s="285"/>
      <c r="J23" s="285"/>
      <c r="K23" s="286"/>
    </row>
    <row r="24" spans="2:14" ht="16.5" thickTop="1" thickBot="1" x14ac:dyDescent="0.3">
      <c r="B24" s="248"/>
      <c r="C24" s="249" t="s">
        <v>42</v>
      </c>
      <c r="D24" s="106">
        <f t="shared" si="1"/>
        <v>49180.361439940032</v>
      </c>
      <c r="E24" s="259"/>
      <c r="F24" s="290">
        <v>49132.174471390194</v>
      </c>
      <c r="G24" s="290">
        <v>19.460121914356733</v>
      </c>
      <c r="H24" s="290">
        <v>28.726846635478989</v>
      </c>
      <c r="I24" s="285"/>
      <c r="J24" s="285"/>
      <c r="K24" s="286"/>
    </row>
    <row r="25" spans="2:14" ht="16.5" thickTop="1" thickBot="1" x14ac:dyDescent="0.3">
      <c r="B25" s="248"/>
      <c r="C25" s="249" t="s">
        <v>43</v>
      </c>
      <c r="D25" s="106">
        <f t="shared" si="1"/>
        <v>3409.3563310685663</v>
      </c>
      <c r="E25" s="259"/>
      <c r="F25" s="290">
        <v>3395.9300594774281</v>
      </c>
      <c r="G25" s="290">
        <v>3.3970084748662748</v>
      </c>
      <c r="H25" s="290">
        <v>10.02926311627186</v>
      </c>
      <c r="I25" s="285"/>
      <c r="J25" s="285"/>
      <c r="K25" s="286"/>
    </row>
    <row r="26" spans="2:14" ht="16.5" thickTop="1" thickBot="1" x14ac:dyDescent="0.3">
      <c r="B26" s="248"/>
      <c r="C26" s="249" t="s">
        <v>69</v>
      </c>
      <c r="D26" s="106">
        <f t="shared" si="1"/>
        <v>12253.988877208843</v>
      </c>
      <c r="E26" s="259"/>
      <c r="F26" s="290">
        <v>12213.167835131453</v>
      </c>
      <c r="G26" s="290">
        <v>10.328215465363916</v>
      </c>
      <c r="H26" s="290">
        <v>30.492826612026803</v>
      </c>
      <c r="I26" s="285"/>
      <c r="J26" s="285"/>
      <c r="K26" s="286"/>
      <c r="N26" s="236"/>
    </row>
    <row r="27" spans="2:14" ht="16.5" thickTop="1" thickBot="1" x14ac:dyDescent="0.3">
      <c r="B27" s="248"/>
      <c r="C27" s="249" t="s">
        <v>70</v>
      </c>
      <c r="D27" s="106">
        <f t="shared" si="1"/>
        <v>11681.741409513104</v>
      </c>
      <c r="E27" s="259"/>
      <c r="F27" s="290">
        <v>11642.82666408667</v>
      </c>
      <c r="G27" s="290">
        <v>9.845899445242253</v>
      </c>
      <c r="H27" s="290">
        <v>29.068845981191419</v>
      </c>
      <c r="I27" s="285"/>
      <c r="J27" s="285"/>
      <c r="K27" s="286"/>
      <c r="N27" s="236"/>
    </row>
    <row r="28" spans="2:14" ht="16.5" thickTop="1" thickBot="1" x14ac:dyDescent="0.3">
      <c r="B28" s="248"/>
      <c r="C28" s="249" t="s">
        <v>45</v>
      </c>
      <c r="D28" s="106">
        <f t="shared" si="1"/>
        <v>203.57307512216951</v>
      </c>
      <c r="E28" s="259"/>
      <c r="F28" s="290">
        <v>202.00075659917593</v>
      </c>
      <c r="G28" s="290">
        <v>0.49959501899796188</v>
      </c>
      <c r="H28" s="290">
        <v>1.0727235039956238</v>
      </c>
      <c r="I28" s="285"/>
      <c r="J28" s="285"/>
      <c r="K28" s="286"/>
      <c r="N28" s="236"/>
    </row>
    <row r="29" spans="2:14" ht="16.5" thickTop="1" thickBot="1" x14ac:dyDescent="0.3">
      <c r="B29" s="248"/>
      <c r="C29" s="249" t="s">
        <v>44</v>
      </c>
      <c r="D29" s="106">
        <f t="shared" si="1"/>
        <v>62.382542398337705</v>
      </c>
      <c r="E29" s="259"/>
      <c r="F29" s="290">
        <v>0</v>
      </c>
      <c r="G29" s="290">
        <v>21.236610178157513</v>
      </c>
      <c r="H29" s="290">
        <v>41.145932220180192</v>
      </c>
      <c r="I29" s="285"/>
      <c r="J29" s="285"/>
      <c r="K29" s="286"/>
      <c r="N29" s="236"/>
    </row>
    <row r="30" spans="2:14" ht="16.5" thickTop="1" thickBot="1" x14ac:dyDescent="0.3">
      <c r="B30" s="248"/>
      <c r="C30" s="244" t="s">
        <v>47</v>
      </c>
      <c r="D30" s="96">
        <f>SUM(D31:D38)</f>
        <v>44445.789078552785</v>
      </c>
      <c r="E30" s="259"/>
      <c r="F30" s="284"/>
      <c r="G30" s="284"/>
      <c r="H30" s="284"/>
      <c r="I30" s="284"/>
      <c r="J30" s="285"/>
      <c r="K30" s="286"/>
      <c r="N30" s="236"/>
    </row>
    <row r="31" spans="2:14" ht="16.5" thickTop="1" thickBot="1" x14ac:dyDescent="0.3">
      <c r="B31" s="248"/>
      <c r="C31" s="249" t="s">
        <v>41</v>
      </c>
      <c r="D31" s="106">
        <f t="shared" si="1"/>
        <v>21197.237662711588</v>
      </c>
      <c r="E31" s="259"/>
      <c r="F31" s="290">
        <v>21094.146124022558</v>
      </c>
      <c r="G31" s="290">
        <v>14.181102332815131</v>
      </c>
      <c r="H31" s="290">
        <v>88.910436356214134</v>
      </c>
      <c r="I31" s="285"/>
      <c r="J31" s="285"/>
      <c r="K31" s="286"/>
      <c r="N31" s="236"/>
    </row>
    <row r="32" spans="2:14" ht="16.5" thickTop="1" thickBot="1" x14ac:dyDescent="0.3">
      <c r="B32" s="248"/>
      <c r="C32" s="249" t="s">
        <v>42</v>
      </c>
      <c r="D32" s="106">
        <f t="shared" si="1"/>
        <v>11812.8135248</v>
      </c>
      <c r="E32" s="259"/>
      <c r="F32" s="290">
        <v>11801.239318</v>
      </c>
      <c r="G32" s="290">
        <v>4.6741989000000004</v>
      </c>
      <c r="H32" s="290">
        <v>6.9000079000000003</v>
      </c>
      <c r="I32" s="285"/>
      <c r="J32" s="285"/>
      <c r="K32" s="286"/>
    </row>
    <row r="33" spans="2:11" ht="16.5" thickTop="1" thickBot="1" x14ac:dyDescent="0.3">
      <c r="B33" s="248"/>
      <c r="C33" s="249" t="s">
        <v>43</v>
      </c>
      <c r="D33" s="106">
        <f t="shared" si="1"/>
        <v>202.46868841840734</v>
      </c>
      <c r="E33" s="259"/>
      <c r="F33" s="290">
        <v>201.67135328079354</v>
      </c>
      <c r="G33" s="290">
        <v>0.20173539626373441</v>
      </c>
      <c r="H33" s="290">
        <v>0.5955997413500731</v>
      </c>
      <c r="I33" s="285"/>
      <c r="J33" s="285"/>
      <c r="K33" s="286"/>
    </row>
    <row r="34" spans="2:11" ht="16.5" thickTop="1" thickBot="1" x14ac:dyDescent="0.3">
      <c r="B34" s="248"/>
      <c r="C34" s="249" t="s">
        <v>69</v>
      </c>
      <c r="D34" s="106">
        <f t="shared" si="1"/>
        <v>2054.7857676342796</v>
      </c>
      <c r="E34" s="259"/>
      <c r="F34" s="290">
        <v>2047.8911637972662</v>
      </c>
      <c r="G34" s="290">
        <v>1.7444178382805271</v>
      </c>
      <c r="H34" s="290">
        <v>5.1501859987329848</v>
      </c>
      <c r="I34" s="285"/>
      <c r="J34" s="285"/>
      <c r="K34" s="286"/>
    </row>
    <row r="35" spans="2:11" ht="16.5" thickTop="1" thickBot="1" x14ac:dyDescent="0.3">
      <c r="B35" s="248"/>
      <c r="C35" s="249" t="s">
        <v>70</v>
      </c>
      <c r="D35" s="106">
        <f t="shared" si="1"/>
        <v>553.52180630249177</v>
      </c>
      <c r="E35" s="259"/>
      <c r="F35" s="290">
        <v>551.69262569267187</v>
      </c>
      <c r="G35" s="290">
        <v>0.46280473260503763</v>
      </c>
      <c r="H35" s="290">
        <v>1.3663758772148733</v>
      </c>
      <c r="I35" s="285"/>
      <c r="J35" s="285"/>
      <c r="K35" s="286"/>
    </row>
    <row r="36" spans="2:11" ht="16.5" thickTop="1" thickBot="1" x14ac:dyDescent="0.3">
      <c r="B36" s="248"/>
      <c r="C36" s="249" t="s">
        <v>45</v>
      </c>
      <c r="D36" s="106">
        <f t="shared" si="1"/>
        <v>4521.1303914563177</v>
      </c>
      <c r="E36" s="259"/>
      <c r="F36" s="290">
        <v>4486.2109550078094</v>
      </c>
      <c r="G36" s="290">
        <v>11.095446794505394</v>
      </c>
      <c r="H36" s="290">
        <v>23.823989654002922</v>
      </c>
      <c r="I36" s="285"/>
      <c r="J36" s="285"/>
      <c r="K36" s="286"/>
    </row>
    <row r="37" spans="2:11" ht="16.5" thickTop="1" thickBot="1" x14ac:dyDescent="0.3">
      <c r="B37" s="248"/>
      <c r="C37" s="249" t="s">
        <v>44</v>
      </c>
      <c r="D37" s="106">
        <f t="shared" si="1"/>
        <v>55.773903672914805</v>
      </c>
      <c r="E37" s="259"/>
      <c r="F37" s="285">
        <v>0</v>
      </c>
      <c r="G37" s="290">
        <v>18.98686082482206</v>
      </c>
      <c r="H37" s="290">
        <v>36.787042848092746</v>
      </c>
      <c r="I37" s="285"/>
      <c r="J37" s="285"/>
      <c r="K37" s="286"/>
    </row>
    <row r="38" spans="2:11" ht="16.5" thickTop="1" thickBot="1" x14ac:dyDescent="0.3">
      <c r="B38" s="248"/>
      <c r="C38" s="249" t="s">
        <v>263</v>
      </c>
      <c r="D38" s="106">
        <f t="shared" si="1"/>
        <v>4048.0573335567733</v>
      </c>
      <c r="E38" s="259"/>
      <c r="F38" s="290">
        <v>4033.8919713060604</v>
      </c>
      <c r="G38" s="290">
        <v>3.5840073164454749</v>
      </c>
      <c r="H38" s="290">
        <v>10.581354934267591</v>
      </c>
      <c r="I38" s="285"/>
      <c r="J38" s="285"/>
      <c r="K38" s="286"/>
    </row>
    <row r="39" spans="2:11" ht="16.5" thickTop="1" thickBot="1" x14ac:dyDescent="0.3">
      <c r="B39" s="248"/>
      <c r="C39" s="244" t="s">
        <v>49</v>
      </c>
      <c r="D39" s="96">
        <f>SUM(D40:D42)</f>
        <v>21938.976653514033</v>
      </c>
      <c r="E39" s="259"/>
      <c r="F39" s="285"/>
      <c r="G39" s="285"/>
      <c r="H39" s="285"/>
      <c r="I39" s="285"/>
      <c r="J39" s="285"/>
      <c r="K39" s="286"/>
    </row>
    <row r="40" spans="2:11" ht="16.5" thickTop="1" thickBot="1" x14ac:dyDescent="0.3">
      <c r="B40" s="248"/>
      <c r="C40" s="249" t="s">
        <v>50</v>
      </c>
      <c r="D40" s="106">
        <f>SUM(F40:K40)</f>
        <v>5743.8474671902823</v>
      </c>
      <c r="E40" s="259"/>
      <c r="F40" s="289">
        <v>5715.9125974298995</v>
      </c>
      <c r="G40" s="289">
        <v>3.8426746924479525</v>
      </c>
      <c r="H40" s="289">
        <v>24.092195067934867</v>
      </c>
      <c r="I40" s="285"/>
      <c r="J40" s="285"/>
      <c r="K40" s="286"/>
    </row>
    <row r="41" spans="2:11" ht="16.5" thickTop="1" thickBot="1" x14ac:dyDescent="0.3">
      <c r="B41" s="248"/>
      <c r="C41" s="249" t="s">
        <v>51</v>
      </c>
      <c r="D41" s="106">
        <f t="shared" ref="D41:D42" si="2">SUM(F41:K41)</f>
        <v>14688.671097681687</v>
      </c>
      <c r="E41" s="259"/>
      <c r="F41" s="285"/>
      <c r="G41" s="289">
        <v>14688.671097681687</v>
      </c>
      <c r="H41" s="285"/>
      <c r="I41" s="285"/>
      <c r="J41" s="285"/>
      <c r="K41" s="286"/>
    </row>
    <row r="42" spans="2:11" ht="16.5" thickTop="1" thickBot="1" x14ac:dyDescent="0.3">
      <c r="B42" s="248"/>
      <c r="C42" s="249" t="s">
        <v>52</v>
      </c>
      <c r="D42" s="106">
        <f t="shared" si="2"/>
        <v>1506.4580886420615</v>
      </c>
      <c r="E42" s="259"/>
      <c r="F42" s="285"/>
      <c r="G42" s="285"/>
      <c r="H42" s="285"/>
      <c r="I42" s="285"/>
      <c r="J42" s="285"/>
      <c r="K42" s="289">
        <v>1506.4580886420615</v>
      </c>
    </row>
    <row r="43" spans="2:11" ht="16.5" thickTop="1" thickBot="1" x14ac:dyDescent="0.3">
      <c r="B43" s="248"/>
      <c r="C43" s="244" t="s">
        <v>10</v>
      </c>
      <c r="D43" s="96">
        <f>SUM(D44:D54)</f>
        <v>27260.161408389326</v>
      </c>
      <c r="E43" s="259"/>
      <c r="F43" s="285"/>
      <c r="G43" s="285"/>
      <c r="H43" s="285"/>
      <c r="I43" s="285"/>
      <c r="J43" s="285"/>
      <c r="K43" s="286"/>
    </row>
    <row r="44" spans="2:11" ht="16.5" thickTop="1" thickBot="1" x14ac:dyDescent="0.3">
      <c r="B44" s="248"/>
      <c r="C44" s="249" t="s">
        <v>53</v>
      </c>
      <c r="D44" s="106">
        <f>SUM(F44:K44)</f>
        <v>0</v>
      </c>
      <c r="E44" s="259"/>
      <c r="F44" s="290">
        <v>0</v>
      </c>
      <c r="G44" s="290">
        <v>0</v>
      </c>
      <c r="H44" s="285"/>
      <c r="I44" s="285"/>
      <c r="J44" s="285"/>
      <c r="K44" s="286"/>
    </row>
    <row r="45" spans="2:11" ht="16.5" thickTop="1" thickBot="1" x14ac:dyDescent="0.3">
      <c r="B45" s="248"/>
      <c r="C45" s="249" t="s">
        <v>86</v>
      </c>
      <c r="D45" s="106">
        <f t="shared" ref="D45:D54" si="3">SUM(F45:K45)</f>
        <v>0</v>
      </c>
      <c r="E45" s="259"/>
      <c r="F45" s="290">
        <v>0</v>
      </c>
      <c r="G45" s="290">
        <v>0</v>
      </c>
      <c r="H45" s="290">
        <v>0</v>
      </c>
      <c r="I45" s="285"/>
      <c r="J45" s="285"/>
      <c r="K45" s="286"/>
    </row>
    <row r="46" spans="2:11" ht="16.5" thickTop="1" thickBot="1" x14ac:dyDescent="0.3">
      <c r="B46" s="248"/>
      <c r="C46" s="249" t="s">
        <v>87</v>
      </c>
      <c r="D46" s="106">
        <f t="shared" si="3"/>
        <v>0</v>
      </c>
      <c r="E46" s="259"/>
      <c r="F46" s="290">
        <v>0</v>
      </c>
      <c r="G46" s="285"/>
      <c r="H46" s="285"/>
      <c r="I46" s="272"/>
      <c r="J46" s="285"/>
      <c r="K46" s="286"/>
    </row>
    <row r="47" spans="2:11" ht="16.5" thickTop="1" thickBot="1" x14ac:dyDescent="0.3">
      <c r="B47" s="248"/>
      <c r="C47" s="252" t="s">
        <v>71</v>
      </c>
      <c r="D47" s="106">
        <f t="shared" si="3"/>
        <v>0</v>
      </c>
      <c r="E47" s="259"/>
      <c r="F47" s="290">
        <v>0</v>
      </c>
      <c r="G47" s="290">
        <v>0</v>
      </c>
      <c r="H47" s="285"/>
      <c r="I47" s="285"/>
      <c r="J47" s="285"/>
      <c r="K47" s="286"/>
    </row>
    <row r="48" spans="2:11" ht="16.5" thickTop="1" thickBot="1" x14ac:dyDescent="0.3">
      <c r="B48" s="248"/>
      <c r="C48" s="252" t="s">
        <v>88</v>
      </c>
      <c r="D48" s="106">
        <f t="shared" si="3"/>
        <v>0</v>
      </c>
      <c r="E48" s="259"/>
      <c r="F48" s="290">
        <v>0</v>
      </c>
      <c r="G48" s="290">
        <v>0</v>
      </c>
      <c r="H48" s="285"/>
      <c r="I48" s="285"/>
      <c r="J48" s="285"/>
      <c r="K48" s="286"/>
    </row>
    <row r="49" spans="2:11" ht="16.5" thickTop="1" thickBot="1" x14ac:dyDescent="0.3">
      <c r="B49" s="248"/>
      <c r="C49" s="252" t="s">
        <v>89</v>
      </c>
      <c r="D49" s="106">
        <f t="shared" si="3"/>
        <v>0</v>
      </c>
      <c r="E49" s="259"/>
      <c r="F49" s="290">
        <v>0</v>
      </c>
      <c r="G49" s="290">
        <v>0</v>
      </c>
      <c r="H49" s="285"/>
      <c r="I49" s="285"/>
      <c r="J49" s="285"/>
      <c r="K49" s="286"/>
    </row>
    <row r="50" spans="2:11" ht="16.5" thickTop="1" thickBot="1" x14ac:dyDescent="0.3">
      <c r="B50" s="248"/>
      <c r="C50" s="249" t="s">
        <v>90</v>
      </c>
      <c r="D50" s="106">
        <f t="shared" si="3"/>
        <v>0</v>
      </c>
      <c r="E50" s="259"/>
      <c r="F50" s="285"/>
      <c r="G50" s="285"/>
      <c r="H50" s="285"/>
      <c r="I50" s="272"/>
      <c r="J50" s="272"/>
      <c r="K50" s="272"/>
    </row>
    <row r="51" spans="2:11" ht="16.5" thickTop="1" thickBot="1" x14ac:dyDescent="0.3">
      <c r="B51" s="248"/>
      <c r="C51" s="249" t="s">
        <v>264</v>
      </c>
      <c r="D51" s="106">
        <f t="shared" si="3"/>
        <v>0</v>
      </c>
      <c r="E51" s="259"/>
      <c r="F51" s="290">
        <v>0</v>
      </c>
      <c r="G51" s="290">
        <v>0</v>
      </c>
      <c r="H51" s="285"/>
      <c r="I51" s="285"/>
      <c r="J51" s="285"/>
      <c r="K51" s="292"/>
    </row>
    <row r="52" spans="2:11" ht="16.5" thickTop="1" thickBot="1" x14ac:dyDescent="0.3">
      <c r="B52" s="248"/>
      <c r="C52" s="249" t="s">
        <v>91</v>
      </c>
      <c r="D52" s="106">
        <f t="shared" si="3"/>
        <v>0</v>
      </c>
      <c r="E52" s="259"/>
      <c r="F52" s="290">
        <v>0</v>
      </c>
      <c r="G52" s="290">
        <v>0</v>
      </c>
      <c r="H52" s="285"/>
      <c r="I52" s="285"/>
      <c r="J52" s="285"/>
      <c r="K52" s="286"/>
    </row>
    <row r="53" spans="2:11" ht="16.5" thickTop="1" thickBot="1" x14ac:dyDescent="0.3">
      <c r="B53" s="248"/>
      <c r="C53" s="244" t="s">
        <v>54</v>
      </c>
      <c r="D53" s="259"/>
      <c r="E53" s="259"/>
      <c r="F53" s="285"/>
      <c r="G53" s="285"/>
      <c r="H53" s="285"/>
      <c r="I53" s="285"/>
      <c r="J53" s="285"/>
      <c r="K53" s="286"/>
    </row>
    <row r="54" spans="2:11" ht="16.5" thickTop="1" thickBot="1" x14ac:dyDescent="0.3">
      <c r="B54" s="248"/>
      <c r="C54" s="249" t="s">
        <v>55</v>
      </c>
      <c r="D54" s="106">
        <f t="shared" si="3"/>
        <v>27260.161408389326</v>
      </c>
      <c r="E54" s="259"/>
      <c r="F54" s="285"/>
      <c r="G54" s="285"/>
      <c r="H54" s="285"/>
      <c r="I54" s="285"/>
      <c r="J54" s="293">
        <v>27260.161408389326</v>
      </c>
      <c r="K54" s="286"/>
    </row>
    <row r="55" spans="2:11" ht="16.5" thickTop="1" thickBot="1" x14ac:dyDescent="0.3">
      <c r="B55" s="255" t="s">
        <v>56</v>
      </c>
      <c r="C55" s="256" t="s">
        <v>57</v>
      </c>
      <c r="D55" s="96">
        <f>SUM(D56:D68)</f>
        <v>407748.80850359722</v>
      </c>
      <c r="E55" s="259"/>
      <c r="F55" s="285"/>
      <c r="G55" s="285"/>
      <c r="H55" s="285"/>
      <c r="I55" s="285"/>
      <c r="J55" s="285"/>
      <c r="K55" s="286"/>
    </row>
    <row r="56" spans="2:11" ht="16.5" thickTop="1" thickBot="1" x14ac:dyDescent="0.3">
      <c r="B56" s="257"/>
      <c r="C56" s="258" t="s">
        <v>48</v>
      </c>
      <c r="D56" s="106">
        <f>SUM(F56:H56)</f>
        <v>306393.66489888704</v>
      </c>
      <c r="E56" s="259"/>
      <c r="F56" s="290">
        <v>301966.9504521396</v>
      </c>
      <c r="G56" s="290">
        <v>300.11623367779316</v>
      </c>
      <c r="H56" s="290">
        <v>4126.5982130696566</v>
      </c>
      <c r="I56" s="285"/>
      <c r="J56" s="285"/>
      <c r="K56" s="286"/>
    </row>
    <row r="57" spans="2:11" ht="16.5" thickTop="1" thickBot="1" x14ac:dyDescent="0.3">
      <c r="B57" s="257"/>
      <c r="C57" s="258" t="s">
        <v>58</v>
      </c>
      <c r="D57" s="106">
        <f t="shared" ref="D57:D68" si="4">SUM(F57:H57)</f>
        <v>52263.379422033198</v>
      </c>
      <c r="E57" s="259"/>
      <c r="F57" s="290">
        <v>51508.288559434237</v>
      </c>
      <c r="G57" s="290">
        <v>51.192600854166869</v>
      </c>
      <c r="H57" s="290">
        <v>703.89826174479447</v>
      </c>
      <c r="I57" s="285"/>
      <c r="J57" s="285"/>
      <c r="K57" s="286"/>
    </row>
    <row r="58" spans="2:11" ht="16.5" thickTop="1" thickBot="1" x14ac:dyDescent="0.3">
      <c r="B58" s="257"/>
      <c r="C58" s="258" t="s">
        <v>59</v>
      </c>
      <c r="D58" s="106">
        <f t="shared" si="4"/>
        <v>0</v>
      </c>
      <c r="E58" s="259"/>
      <c r="F58" s="298"/>
      <c r="G58" s="272"/>
      <c r="H58" s="272"/>
      <c r="I58" s="285"/>
      <c r="J58" s="285"/>
      <c r="K58" s="286"/>
    </row>
    <row r="59" spans="2:11" ht="16.5" thickTop="1" thickBot="1" x14ac:dyDescent="0.3">
      <c r="B59" s="257"/>
      <c r="C59" s="258" t="s">
        <v>60</v>
      </c>
      <c r="D59" s="106">
        <f t="shared" si="4"/>
        <v>0</v>
      </c>
      <c r="E59" s="259"/>
      <c r="F59" s="285"/>
      <c r="G59" s="272"/>
      <c r="H59" s="272"/>
      <c r="I59" s="285"/>
      <c r="J59" s="285"/>
      <c r="K59" s="286"/>
    </row>
    <row r="60" spans="2:11" ht="16.5" thickTop="1" thickBot="1" x14ac:dyDescent="0.3">
      <c r="B60" s="257"/>
      <c r="C60" s="256" t="s">
        <v>92</v>
      </c>
      <c r="D60" s="259"/>
      <c r="E60" s="259"/>
      <c r="F60" s="285"/>
      <c r="G60" s="285"/>
      <c r="H60" s="285"/>
      <c r="I60" s="285"/>
      <c r="J60" s="285"/>
      <c r="K60" s="286"/>
    </row>
    <row r="61" spans="2:11" ht="16.5" thickTop="1" thickBot="1" x14ac:dyDescent="0.3">
      <c r="B61" s="257"/>
      <c r="C61" s="258" t="s">
        <v>58</v>
      </c>
      <c r="D61" s="106">
        <f t="shared" si="4"/>
        <v>10479.645788466963</v>
      </c>
      <c r="E61" s="259"/>
      <c r="F61" s="290">
        <v>10456.990110000002</v>
      </c>
      <c r="G61" s="290">
        <v>17.163392778000002</v>
      </c>
      <c r="H61" s="290">
        <v>5.4922856889600009</v>
      </c>
      <c r="I61" s="285"/>
      <c r="J61" s="285"/>
      <c r="K61" s="286"/>
    </row>
    <row r="62" spans="2:11" ht="16.5" thickTop="1" thickBot="1" x14ac:dyDescent="0.3">
      <c r="B62" s="257"/>
      <c r="C62" s="258" t="s">
        <v>93</v>
      </c>
      <c r="D62" s="106">
        <f t="shared" si="4"/>
        <v>0</v>
      </c>
      <c r="E62" s="259"/>
      <c r="F62" s="290"/>
      <c r="G62" s="290"/>
      <c r="H62" s="290"/>
      <c r="I62" s="285"/>
      <c r="J62" s="285"/>
      <c r="K62" s="286"/>
    </row>
    <row r="63" spans="2:11" ht="16.5" thickTop="1" thickBot="1" x14ac:dyDescent="0.3">
      <c r="B63" s="257"/>
      <c r="C63" s="256" t="s">
        <v>94</v>
      </c>
      <c r="D63" s="259"/>
      <c r="E63" s="259"/>
      <c r="F63" s="284"/>
      <c r="G63" s="284"/>
      <c r="H63" s="284"/>
      <c r="I63" s="284"/>
      <c r="J63" s="285"/>
      <c r="K63" s="286"/>
    </row>
    <row r="64" spans="2:11" ht="16.5" thickTop="1" thickBot="1" x14ac:dyDescent="0.3">
      <c r="B64" s="257"/>
      <c r="C64" s="258" t="s">
        <v>75</v>
      </c>
      <c r="D64" s="106">
        <f t="shared" si="4"/>
        <v>1669.0328408029591</v>
      </c>
      <c r="E64" s="259"/>
      <c r="F64" s="299">
        <v>1669.0328408029591</v>
      </c>
      <c r="G64" s="300"/>
      <c r="H64" s="300"/>
      <c r="I64" s="285"/>
      <c r="J64" s="284"/>
      <c r="K64" s="286"/>
    </row>
    <row r="65" spans="2:11" ht="16.5" thickTop="1" thickBot="1" x14ac:dyDescent="0.3">
      <c r="B65" s="257"/>
      <c r="C65" s="258" t="s">
        <v>95</v>
      </c>
      <c r="D65" s="106">
        <f t="shared" si="4"/>
        <v>300.04670636950141</v>
      </c>
      <c r="E65" s="259"/>
      <c r="F65" s="299">
        <v>300.04670636950141</v>
      </c>
      <c r="G65" s="272"/>
      <c r="H65" s="272"/>
      <c r="I65" s="285"/>
      <c r="J65" s="284"/>
      <c r="K65" s="286"/>
    </row>
    <row r="66" spans="2:11" ht="16.5" thickTop="1" thickBot="1" x14ac:dyDescent="0.3">
      <c r="B66" s="257"/>
      <c r="C66" s="258" t="s">
        <v>96</v>
      </c>
      <c r="D66" s="106">
        <f t="shared" si="4"/>
        <v>0</v>
      </c>
      <c r="E66" s="259"/>
      <c r="F66" s="299">
        <v>0</v>
      </c>
      <c r="G66" s="272"/>
      <c r="H66" s="272"/>
      <c r="I66" s="285"/>
      <c r="J66" s="284"/>
      <c r="K66" s="286"/>
    </row>
    <row r="67" spans="2:11" ht="16.5" thickTop="1" thickBot="1" x14ac:dyDescent="0.3">
      <c r="B67" s="257"/>
      <c r="C67" s="256" t="s">
        <v>97</v>
      </c>
      <c r="D67" s="259"/>
      <c r="E67" s="259"/>
      <c r="F67" s="285"/>
      <c r="G67" s="285"/>
      <c r="H67" s="285"/>
      <c r="I67" s="285"/>
      <c r="J67" s="284"/>
      <c r="K67" s="286"/>
    </row>
    <row r="68" spans="2:11" ht="16.5" thickTop="1" thickBot="1" x14ac:dyDescent="0.3">
      <c r="B68" s="257"/>
      <c r="C68" s="258" t="s">
        <v>98</v>
      </c>
      <c r="D68" s="106">
        <f t="shared" si="4"/>
        <v>36643.038847037547</v>
      </c>
      <c r="E68" s="259"/>
      <c r="F68" s="290">
        <v>36643.038847037547</v>
      </c>
      <c r="G68" s="290">
        <v>0</v>
      </c>
      <c r="H68" s="290">
        <v>0</v>
      </c>
      <c r="I68" s="285"/>
      <c r="J68" s="284"/>
      <c r="K68" s="286"/>
    </row>
    <row r="69" spans="2:11" ht="16.5" thickTop="1" thickBot="1" x14ac:dyDescent="0.3">
      <c r="B69" s="243" t="s">
        <v>61</v>
      </c>
      <c r="C69" s="244" t="s">
        <v>62</v>
      </c>
      <c r="D69" s="96">
        <f>SUM(D70:D73)</f>
        <v>29179.490323397422</v>
      </c>
      <c r="E69" s="259"/>
      <c r="F69" s="285"/>
      <c r="G69" s="285"/>
      <c r="H69" s="285"/>
      <c r="I69" s="285"/>
      <c r="J69" s="284"/>
      <c r="K69" s="286"/>
    </row>
    <row r="70" spans="2:11" ht="16.5" thickTop="1" thickBot="1" x14ac:dyDescent="0.3">
      <c r="B70" s="248"/>
      <c r="C70" s="249" t="s">
        <v>72</v>
      </c>
      <c r="D70" s="105">
        <f>SUM(F70:H70)</f>
        <v>22034.444683963422</v>
      </c>
      <c r="E70" s="259"/>
      <c r="F70" s="285"/>
      <c r="G70" s="293">
        <v>22034.444683963422</v>
      </c>
      <c r="H70" s="284"/>
      <c r="I70" s="284"/>
      <c r="J70" s="284"/>
      <c r="K70" s="286"/>
    </row>
    <row r="71" spans="2:11" ht="16.5" thickTop="1" thickBot="1" x14ac:dyDescent="0.3">
      <c r="B71" s="248"/>
      <c r="C71" s="249" t="s">
        <v>63</v>
      </c>
      <c r="D71" s="105">
        <f t="shared" ref="D71:D73" si="5">SUM(F71:H71)</f>
        <v>0</v>
      </c>
      <c r="E71" s="259"/>
      <c r="F71" s="290"/>
      <c r="G71" s="290"/>
      <c r="H71" s="290"/>
      <c r="I71" s="285"/>
      <c r="J71" s="284"/>
      <c r="K71" s="286"/>
    </row>
    <row r="72" spans="2:11" ht="16.5" thickTop="1" thickBot="1" x14ac:dyDescent="0.3">
      <c r="B72" s="248"/>
      <c r="C72" s="244" t="s">
        <v>64</v>
      </c>
      <c r="D72" s="259"/>
      <c r="E72" s="259"/>
      <c r="F72" s="285"/>
      <c r="G72" s="285"/>
      <c r="H72" s="285"/>
      <c r="I72" s="285"/>
      <c r="J72" s="284"/>
      <c r="K72" s="301"/>
    </row>
    <row r="73" spans="2:11" ht="16.5" thickTop="1" thickBot="1" x14ac:dyDescent="0.3">
      <c r="B73" s="248"/>
      <c r="C73" s="249" t="s">
        <v>65</v>
      </c>
      <c r="D73" s="105">
        <f t="shared" si="5"/>
        <v>7145.0456394339999</v>
      </c>
      <c r="E73" s="259"/>
      <c r="F73" s="285"/>
      <c r="G73" s="290">
        <v>4939.7364607500003</v>
      </c>
      <c r="H73" s="290">
        <v>2205.309178684</v>
      </c>
      <c r="I73" s="285"/>
      <c r="J73" s="284"/>
      <c r="K73" s="286"/>
    </row>
    <row r="74" spans="2:11" ht="16.5" thickTop="1" thickBot="1" x14ac:dyDescent="0.3">
      <c r="B74" s="255" t="s">
        <v>11</v>
      </c>
      <c r="C74" s="263" t="s">
        <v>66</v>
      </c>
      <c r="D74" s="96">
        <f>SUM(D75:D79)</f>
        <v>149147.877249568</v>
      </c>
      <c r="E74" s="259"/>
      <c r="F74" s="285"/>
      <c r="G74" s="285"/>
      <c r="H74" s="285"/>
      <c r="I74" s="285"/>
      <c r="J74" s="285"/>
      <c r="K74" s="286"/>
    </row>
    <row r="75" spans="2:11" ht="16.5" thickTop="1" thickBot="1" x14ac:dyDescent="0.3">
      <c r="B75" s="257"/>
      <c r="C75" s="264" t="s">
        <v>99</v>
      </c>
      <c r="D75" s="105">
        <f>SUM(F75:K75)</f>
        <v>86861.523093336262</v>
      </c>
      <c r="E75" s="259"/>
      <c r="F75" s="285"/>
      <c r="G75" s="290">
        <v>86861.523093336262</v>
      </c>
      <c r="H75" s="285"/>
      <c r="I75" s="285"/>
      <c r="J75" s="284"/>
      <c r="K75" s="286"/>
    </row>
    <row r="76" spans="2:11" ht="16.5" thickTop="1" thickBot="1" x14ac:dyDescent="0.3">
      <c r="B76" s="257"/>
      <c r="C76" s="264" t="s">
        <v>100</v>
      </c>
      <c r="D76" s="105">
        <f t="shared" ref="D76:D79" si="6">SUM(F76:K76)</f>
        <v>18693.855728056526</v>
      </c>
      <c r="E76" s="259"/>
      <c r="F76" s="285"/>
      <c r="G76" s="290">
        <v>12848.543412299259</v>
      </c>
      <c r="H76" s="299">
        <v>5845.3123157572654</v>
      </c>
      <c r="I76" s="285"/>
      <c r="J76" s="284"/>
      <c r="K76" s="286"/>
    </row>
    <row r="77" spans="2:11" ht="16.5" thickTop="1" thickBot="1" x14ac:dyDescent="0.3">
      <c r="B77" s="257"/>
      <c r="C77" s="263" t="s">
        <v>67</v>
      </c>
      <c r="D77" s="259"/>
      <c r="E77" s="259"/>
      <c r="F77" s="285"/>
      <c r="G77" s="285"/>
      <c r="H77" s="285"/>
      <c r="I77" s="285"/>
      <c r="J77" s="285"/>
      <c r="K77" s="286"/>
    </row>
    <row r="78" spans="2:11" ht="16.5" thickTop="1" thickBot="1" x14ac:dyDescent="0.3">
      <c r="B78" s="257"/>
      <c r="C78" s="264" t="s">
        <v>101</v>
      </c>
      <c r="D78" s="105">
        <f t="shared" si="6"/>
        <v>43592.498428175226</v>
      </c>
      <c r="E78" s="259"/>
      <c r="F78" s="285"/>
      <c r="G78" s="285"/>
      <c r="H78" s="290">
        <v>43592.498428175226</v>
      </c>
      <c r="I78" s="285"/>
      <c r="J78" s="284"/>
      <c r="K78" s="286"/>
    </row>
    <row r="79" spans="2:11" ht="16.5" thickTop="1" thickBot="1" x14ac:dyDescent="0.3">
      <c r="B79" s="265"/>
      <c r="C79" s="266" t="s">
        <v>102</v>
      </c>
      <c r="D79" s="105">
        <f t="shared" si="6"/>
        <v>0</v>
      </c>
      <c r="E79" s="165"/>
      <c r="F79" s="105" t="s">
        <v>85</v>
      </c>
      <c r="G79" s="105" t="s">
        <v>85</v>
      </c>
      <c r="H79" s="105" t="s">
        <v>85</v>
      </c>
      <c r="I79" s="165"/>
      <c r="J79" s="165"/>
      <c r="K79" s="166"/>
    </row>
    <row r="80" spans="2:11" ht="15.75" thickBot="1" x14ac:dyDescent="0.3"/>
    <row r="81" spans="2:11" ht="15.75" thickBot="1" x14ac:dyDescent="0.3">
      <c r="B81" s="267" t="s">
        <v>68</v>
      </c>
      <c r="C81" s="268"/>
      <c r="D81" s="109">
        <f>SUM(D15,D22,D30,D39,D43,D55,D69,D74)</f>
        <v>959514.05181635323</v>
      </c>
      <c r="E81" s="246"/>
      <c r="F81" s="111">
        <f>SUM(F15:F79)</f>
        <v>729884.4762271099</v>
      </c>
      <c r="G81" s="111">
        <f t="shared" ref="G81:K81" si="7">SUM(G15:G79)</f>
        <v>142504.47394962492</v>
      </c>
      <c r="H81" s="111">
        <f t="shared" si="7"/>
        <v>58358.482142587032</v>
      </c>
      <c r="I81" s="111">
        <f t="shared" si="7"/>
        <v>0</v>
      </c>
      <c r="J81" s="111">
        <f t="shared" si="7"/>
        <v>27260.161408389326</v>
      </c>
      <c r="K81" s="111">
        <f t="shared" si="7"/>
        <v>1506.4580886420615</v>
      </c>
    </row>
    <row r="82" spans="2:11" x14ac:dyDescent="0.25">
      <c r="J82" s="269"/>
      <c r="K82" s="269"/>
    </row>
  </sheetData>
  <mergeCells count="1">
    <mergeCell ref="B13:K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2"/>
  <sheetViews>
    <sheetView topLeftCell="A58" workbookViewId="0">
      <selection activeCell="A84" sqref="A84:XFD84"/>
    </sheetView>
  </sheetViews>
  <sheetFormatPr defaultRowHeight="15" x14ac:dyDescent="0.25"/>
  <cols>
    <col min="1" max="1" width="9.140625" style="270"/>
    <col min="2" max="2" width="22.5703125" style="270" customWidth="1"/>
    <col min="3" max="3" width="39.42578125" style="270" customWidth="1"/>
    <col min="4" max="4" width="14" style="270" bestFit="1" customWidth="1"/>
    <col min="5" max="5" width="1.5703125" style="270" customWidth="1"/>
    <col min="6" max="8" width="13.42578125" style="270" bestFit="1" customWidth="1"/>
    <col min="9" max="9" width="10.42578125" style="270" customWidth="1"/>
    <col min="10" max="10" width="10" style="270" customWidth="1"/>
    <col min="11" max="11" width="9.42578125" style="270" customWidth="1"/>
    <col min="12" max="12" width="9.140625" style="270"/>
    <col min="13" max="13" width="64" style="270" customWidth="1"/>
    <col min="14" max="15" width="9.140625" style="270"/>
    <col min="16" max="16" width="11.28515625" style="270" customWidth="1"/>
    <col min="17" max="16384" width="9.140625" style="270"/>
  </cols>
  <sheetData>
    <row r="5" spans="2:11" ht="15.75" thickBot="1" x14ac:dyDescent="0.3"/>
    <row r="6" spans="2:11" ht="16.5" thickTop="1" thickBot="1" x14ac:dyDescent="0.3">
      <c r="B6" s="271" t="s">
        <v>35</v>
      </c>
      <c r="C6" s="272" t="s">
        <v>113</v>
      </c>
    </row>
    <row r="8" spans="2:11" ht="15.75" thickBot="1" x14ac:dyDescent="0.3">
      <c r="B8" s="273" t="s">
        <v>36</v>
      </c>
    </row>
    <row r="9" spans="2:11" ht="16.5" thickTop="1" thickBot="1" x14ac:dyDescent="0.3">
      <c r="B9" s="272"/>
      <c r="C9" s="270" t="s">
        <v>37</v>
      </c>
    </row>
    <row r="10" spans="2:11" ht="15.75" thickTop="1" x14ac:dyDescent="0.25">
      <c r="B10" s="274"/>
      <c r="C10" s="270" t="s">
        <v>38</v>
      </c>
    </row>
    <row r="11" spans="2:11" x14ac:dyDescent="0.25">
      <c r="B11" s="275"/>
    </row>
    <row r="12" spans="2:11" ht="15.75" thickBot="1" x14ac:dyDescent="0.3">
      <c r="B12" s="275"/>
    </row>
    <row r="13" spans="2:11" ht="15.75" thickBot="1" x14ac:dyDescent="0.3">
      <c r="B13" s="370" t="s">
        <v>73</v>
      </c>
      <c r="C13" s="371"/>
      <c r="D13" s="371"/>
      <c r="E13" s="371"/>
      <c r="F13" s="371"/>
      <c r="G13" s="371"/>
      <c r="H13" s="371"/>
      <c r="I13" s="371"/>
      <c r="J13" s="371"/>
      <c r="K13" s="372"/>
    </row>
    <row r="14" spans="2:11" x14ac:dyDescent="0.25">
      <c r="B14" s="276"/>
      <c r="C14" s="277"/>
      <c r="D14" s="278" t="s">
        <v>78</v>
      </c>
      <c r="E14" s="279"/>
      <c r="F14" s="280" t="s">
        <v>79</v>
      </c>
      <c r="G14" s="280" t="s">
        <v>80</v>
      </c>
      <c r="H14" s="280" t="s">
        <v>81</v>
      </c>
      <c r="I14" s="280" t="s">
        <v>82</v>
      </c>
      <c r="J14" s="280" t="s">
        <v>83</v>
      </c>
      <c r="K14" s="281" t="s">
        <v>84</v>
      </c>
    </row>
    <row r="15" spans="2:11" ht="15.75" thickBot="1" x14ac:dyDescent="0.3">
      <c r="B15" s="282" t="s">
        <v>39</v>
      </c>
      <c r="C15" s="283" t="s">
        <v>40</v>
      </c>
      <c r="D15" s="96">
        <f>SUM(D16:D21)</f>
        <v>963937.95640768681</v>
      </c>
      <c r="E15" s="157"/>
      <c r="F15" s="158"/>
      <c r="G15" s="158"/>
      <c r="H15" s="158"/>
      <c r="I15" s="158"/>
      <c r="J15" s="298"/>
      <c r="K15" s="159"/>
    </row>
    <row r="16" spans="2:11" ht="16.5" thickTop="1" thickBot="1" x14ac:dyDescent="0.3">
      <c r="B16" s="287"/>
      <c r="C16" s="288" t="s">
        <v>41</v>
      </c>
      <c r="D16" s="106">
        <f>SUM(F16:H16)</f>
        <v>277962.65638560883</v>
      </c>
      <c r="E16" s="298"/>
      <c r="F16" s="329">
        <v>276610.80109196884</v>
      </c>
      <c r="G16" s="329">
        <v>185.95898850724137</v>
      </c>
      <c r="H16" s="329">
        <v>1165.8963051327823</v>
      </c>
      <c r="I16" s="324"/>
      <c r="J16" s="324"/>
      <c r="K16" s="325"/>
    </row>
    <row r="17" spans="2:14" ht="16.5" thickTop="1" thickBot="1" x14ac:dyDescent="0.3">
      <c r="B17" s="287"/>
      <c r="C17" s="288" t="s">
        <v>42</v>
      </c>
      <c r="D17" s="106">
        <f>SUM(F17:H17)</f>
        <v>586080.60373417451</v>
      </c>
      <c r="E17" s="298"/>
      <c r="F17" s="329">
        <v>585506.36135788984</v>
      </c>
      <c r="G17" s="329">
        <v>231.90557503801745</v>
      </c>
      <c r="H17" s="329">
        <v>342.33680124659713</v>
      </c>
      <c r="I17" s="324"/>
      <c r="J17" s="324"/>
      <c r="K17" s="325"/>
    </row>
    <row r="18" spans="2:14" ht="16.5" thickTop="1" thickBot="1" x14ac:dyDescent="0.3">
      <c r="B18" s="287"/>
      <c r="C18" s="288" t="s">
        <v>43</v>
      </c>
      <c r="D18" s="106">
        <f>SUM(F18:H18)</f>
        <v>31618.44611568459</v>
      </c>
      <c r="E18" s="298"/>
      <c r="F18" s="329">
        <v>31490.863541298269</v>
      </c>
      <c r="G18" s="329">
        <v>32.27992845918957</v>
      </c>
      <c r="H18" s="329">
        <v>95.302645927131124</v>
      </c>
      <c r="I18" s="324"/>
      <c r="J18" s="324"/>
      <c r="K18" s="325"/>
    </row>
    <row r="19" spans="2:14" ht="16.5" thickTop="1" thickBot="1" x14ac:dyDescent="0.3">
      <c r="B19" s="287"/>
      <c r="C19" s="288" t="s">
        <v>69</v>
      </c>
      <c r="D19" s="106">
        <f t="shared" ref="D19:D21" si="0">SUM(F19:H19)</f>
        <v>61294.301063987376</v>
      </c>
      <c r="E19" s="298"/>
      <c r="F19" s="329">
        <v>61088.634891893256</v>
      </c>
      <c r="G19" s="329">
        <v>52.036019445501289</v>
      </c>
      <c r="H19" s="329">
        <v>153.63015264862287</v>
      </c>
      <c r="I19" s="324"/>
      <c r="J19" s="324"/>
      <c r="K19" s="325"/>
    </row>
    <row r="20" spans="2:14" ht="16.5" thickTop="1" thickBot="1" x14ac:dyDescent="0.3">
      <c r="B20" s="287"/>
      <c r="C20" s="288" t="s">
        <v>44</v>
      </c>
      <c r="D20" s="106">
        <f t="shared" si="0"/>
        <v>1735.7059648690606</v>
      </c>
      <c r="E20" s="298"/>
      <c r="F20" s="329">
        <v>0</v>
      </c>
      <c r="G20" s="329">
        <v>590.87862633840348</v>
      </c>
      <c r="H20" s="329">
        <v>1144.827338530657</v>
      </c>
      <c r="I20" s="324"/>
      <c r="J20" s="324"/>
      <c r="K20" s="325"/>
    </row>
    <row r="21" spans="2:14" ht="16.5" thickTop="1" thickBot="1" x14ac:dyDescent="0.3">
      <c r="B21" s="287"/>
      <c r="C21" s="288" t="s">
        <v>45</v>
      </c>
      <c r="D21" s="106">
        <f t="shared" si="0"/>
        <v>5246.2431433624552</v>
      </c>
      <c r="E21" s="298"/>
      <c r="F21" s="329">
        <v>5209.663796443253</v>
      </c>
      <c r="G21" s="329">
        <v>11.622873642827811</v>
      </c>
      <c r="H21" s="329">
        <v>24.956473276374865</v>
      </c>
      <c r="I21" s="324"/>
      <c r="J21" s="324"/>
      <c r="K21" s="325"/>
    </row>
    <row r="22" spans="2:14" ht="16.5" thickTop="1" thickBot="1" x14ac:dyDescent="0.3">
      <c r="B22" s="287"/>
      <c r="C22" s="283" t="s">
        <v>46</v>
      </c>
      <c r="D22" s="96">
        <f>SUM(D23:D29)</f>
        <v>699095.22521520581</v>
      </c>
      <c r="E22" s="298"/>
      <c r="F22" s="323"/>
      <c r="G22" s="323"/>
      <c r="H22" s="323"/>
      <c r="I22" s="324"/>
      <c r="J22" s="324"/>
      <c r="K22" s="325"/>
    </row>
    <row r="23" spans="2:14" ht="16.5" thickTop="1" thickBot="1" x14ac:dyDescent="0.3">
      <c r="B23" s="287"/>
      <c r="C23" s="288" t="s">
        <v>41</v>
      </c>
      <c r="D23" s="106">
        <f t="shared" ref="D23:D38" si="1">SUM(F23:H23)</f>
        <v>209490.07339490499</v>
      </c>
      <c r="E23" s="298"/>
      <c r="F23" s="329">
        <v>208471.23054613374</v>
      </c>
      <c r="G23" s="329">
        <v>140.15034486064587</v>
      </c>
      <c r="H23" s="329">
        <v>878.69250391060984</v>
      </c>
      <c r="I23" s="324"/>
      <c r="J23" s="324"/>
      <c r="K23" s="325"/>
    </row>
    <row r="24" spans="2:14" ht="16.5" thickTop="1" thickBot="1" x14ac:dyDescent="0.3">
      <c r="B24" s="287"/>
      <c r="C24" s="288" t="s">
        <v>42</v>
      </c>
      <c r="D24" s="106">
        <f t="shared" si="1"/>
        <v>415335.08383438428</v>
      </c>
      <c r="E24" s="298"/>
      <c r="F24" s="329">
        <v>414928.13809351553</v>
      </c>
      <c r="G24" s="329">
        <v>164.34347227393107</v>
      </c>
      <c r="H24" s="329">
        <v>242.60226859485061</v>
      </c>
      <c r="I24" s="324"/>
      <c r="J24" s="324"/>
      <c r="K24" s="325"/>
    </row>
    <row r="25" spans="2:14" ht="16.5" thickTop="1" thickBot="1" x14ac:dyDescent="0.3">
      <c r="B25" s="287"/>
      <c r="C25" s="288" t="s">
        <v>43</v>
      </c>
      <c r="D25" s="106">
        <f t="shared" si="1"/>
        <v>12525.25263943877</v>
      </c>
      <c r="E25" s="298"/>
      <c r="F25" s="329">
        <v>12475.927362948232</v>
      </c>
      <c r="G25" s="329">
        <v>12.479889232545865</v>
      </c>
      <c r="H25" s="329">
        <v>36.845387257992563</v>
      </c>
      <c r="I25" s="324"/>
      <c r="J25" s="324"/>
      <c r="K25" s="325"/>
    </row>
    <row r="26" spans="2:14" ht="16.5" thickTop="1" thickBot="1" x14ac:dyDescent="0.3">
      <c r="B26" s="287"/>
      <c r="C26" s="288" t="s">
        <v>69</v>
      </c>
      <c r="D26" s="106">
        <f t="shared" si="1"/>
        <v>30883.88540938163</v>
      </c>
      <c r="E26" s="298"/>
      <c r="F26" s="329">
        <v>30781.003613221812</v>
      </c>
      <c r="G26" s="329">
        <v>26.030333968146792</v>
      </c>
      <c r="H26" s="329">
        <v>76.851462191671502</v>
      </c>
      <c r="I26" s="324"/>
      <c r="J26" s="324"/>
      <c r="K26" s="325"/>
      <c r="N26" s="275"/>
    </row>
    <row r="27" spans="2:14" ht="16.5" thickTop="1" thickBot="1" x14ac:dyDescent="0.3">
      <c r="B27" s="287"/>
      <c r="C27" s="288" t="s">
        <v>70</v>
      </c>
      <c r="D27" s="106">
        <f t="shared" si="1"/>
        <v>29441.642773516793</v>
      </c>
      <c r="E27" s="298"/>
      <c r="F27" s="329">
        <v>29343.56544126782</v>
      </c>
      <c r="G27" s="329">
        <v>24.814746713595657</v>
      </c>
      <c r="H27" s="329">
        <v>73.262585535377681</v>
      </c>
      <c r="I27" s="324"/>
      <c r="J27" s="324"/>
      <c r="K27" s="325"/>
      <c r="N27" s="275"/>
    </row>
    <row r="28" spans="2:14" ht="16.5" thickTop="1" thickBot="1" x14ac:dyDescent="0.3">
      <c r="B28" s="287"/>
      <c r="C28" s="288" t="s">
        <v>45</v>
      </c>
      <c r="D28" s="106">
        <f t="shared" si="1"/>
        <v>483.05312806726437</v>
      </c>
      <c r="E28" s="298"/>
      <c r="F28" s="329">
        <v>479.32221532060402</v>
      </c>
      <c r="G28" s="329">
        <v>1.1854757145509587</v>
      </c>
      <c r="H28" s="329">
        <v>2.5454370321094171</v>
      </c>
      <c r="I28" s="324"/>
      <c r="J28" s="324"/>
      <c r="K28" s="325"/>
      <c r="N28" s="275"/>
    </row>
    <row r="29" spans="2:14" ht="16.5" thickTop="1" thickBot="1" x14ac:dyDescent="0.3">
      <c r="B29" s="287"/>
      <c r="C29" s="288" t="s">
        <v>44</v>
      </c>
      <c r="D29" s="106">
        <f t="shared" si="1"/>
        <v>936.23403551213255</v>
      </c>
      <c r="E29" s="298"/>
      <c r="F29" s="329">
        <v>0</v>
      </c>
      <c r="G29" s="329">
        <v>318.71796953604513</v>
      </c>
      <c r="H29" s="329">
        <v>617.51606597608748</v>
      </c>
      <c r="I29" s="324"/>
      <c r="J29" s="324"/>
      <c r="K29" s="325"/>
      <c r="N29" s="275"/>
    </row>
    <row r="30" spans="2:14" ht="16.5" thickTop="1" thickBot="1" x14ac:dyDescent="0.3">
      <c r="B30" s="287"/>
      <c r="C30" s="283" t="s">
        <v>47</v>
      </c>
      <c r="D30" s="96">
        <f>SUM(D31:D38)</f>
        <v>754524.27167637739</v>
      </c>
      <c r="E30" s="298"/>
      <c r="F30" s="323"/>
      <c r="G30" s="323"/>
      <c r="H30" s="323"/>
      <c r="I30" s="323"/>
      <c r="J30" s="324"/>
      <c r="K30" s="325"/>
      <c r="N30" s="275"/>
    </row>
    <row r="31" spans="2:14" ht="16.5" thickTop="1" thickBot="1" x14ac:dyDescent="0.3">
      <c r="B31" s="287"/>
      <c r="C31" s="288" t="s">
        <v>41</v>
      </c>
      <c r="D31" s="106">
        <f t="shared" si="1"/>
        <v>387481.17344678199</v>
      </c>
      <c r="E31" s="298"/>
      <c r="F31" s="329">
        <v>385596.68118324858</v>
      </c>
      <c r="G31" s="329">
        <v>259.22765315568893</v>
      </c>
      <c r="H31" s="329">
        <v>1625.264610377739</v>
      </c>
      <c r="I31" s="324"/>
      <c r="J31" s="324"/>
      <c r="K31" s="325"/>
      <c r="N31" s="275"/>
    </row>
    <row r="32" spans="2:14" ht="16.5" thickTop="1" thickBot="1" x14ac:dyDescent="0.3">
      <c r="B32" s="287"/>
      <c r="C32" s="288" t="s">
        <v>42</v>
      </c>
      <c r="D32" s="106">
        <f t="shared" si="1"/>
        <v>267985.48026879999</v>
      </c>
      <c r="E32" s="298"/>
      <c r="F32" s="329">
        <v>267722.90782054147</v>
      </c>
      <c r="G32" s="329">
        <v>106.03887333518239</v>
      </c>
      <c r="H32" s="329">
        <v>156.53357492336448</v>
      </c>
      <c r="I32" s="324"/>
      <c r="J32" s="324"/>
      <c r="K32" s="325"/>
    </row>
    <row r="33" spans="2:11" ht="16.5" thickTop="1" thickBot="1" x14ac:dyDescent="0.3">
      <c r="B33" s="287"/>
      <c r="C33" s="288" t="s">
        <v>43</v>
      </c>
      <c r="D33" s="106">
        <f t="shared" si="1"/>
        <v>1754.9229190119579</v>
      </c>
      <c r="E33" s="298"/>
      <c r="F33" s="329">
        <v>1748.0296373400356</v>
      </c>
      <c r="G33" s="329">
        <v>1.7440833145827603</v>
      </c>
      <c r="H33" s="329">
        <v>5.1491983573395785</v>
      </c>
      <c r="I33" s="324"/>
      <c r="J33" s="324"/>
      <c r="K33" s="325"/>
    </row>
    <row r="34" spans="2:11" ht="16.5" thickTop="1" thickBot="1" x14ac:dyDescent="0.3">
      <c r="B34" s="287"/>
      <c r="C34" s="288" t="s">
        <v>69</v>
      </c>
      <c r="D34" s="106">
        <f t="shared" si="1"/>
        <v>17812.028905762832</v>
      </c>
      <c r="E34" s="298"/>
      <c r="F34" s="329">
        <v>17752.422293658561</v>
      </c>
      <c r="G34" s="329">
        <v>15.08119101433328</v>
      </c>
      <c r="H34" s="329">
        <v>44.525421089936358</v>
      </c>
      <c r="I34" s="324"/>
      <c r="J34" s="324"/>
      <c r="K34" s="325"/>
    </row>
    <row r="35" spans="2:11" ht="16.5" thickTop="1" thickBot="1" x14ac:dyDescent="0.3">
      <c r="B35" s="287"/>
      <c r="C35" s="288" t="s">
        <v>70</v>
      </c>
      <c r="D35" s="106">
        <f t="shared" si="1"/>
        <v>4887.0177527071519</v>
      </c>
      <c r="E35" s="298"/>
      <c r="F35" s="329">
        <v>4870.9037535774478</v>
      </c>
      <c r="G35" s="329">
        <v>4.0011323099251559</v>
      </c>
      <c r="H35" s="329">
        <v>12.112866819779034</v>
      </c>
      <c r="I35" s="324"/>
      <c r="J35" s="324"/>
      <c r="K35" s="325"/>
    </row>
    <row r="36" spans="2:11" ht="16.5" thickTop="1" thickBot="1" x14ac:dyDescent="0.3">
      <c r="B36" s="287"/>
      <c r="C36" s="288" t="s">
        <v>45</v>
      </c>
      <c r="D36" s="106">
        <f t="shared" si="1"/>
        <v>39086.983369459893</v>
      </c>
      <c r="E36" s="298"/>
      <c r="F36" s="329">
        <v>38785.090852864254</v>
      </c>
      <c r="G36" s="329">
        <v>95.924582302051846</v>
      </c>
      <c r="H36" s="329">
        <v>205.96793429358317</v>
      </c>
      <c r="I36" s="324"/>
      <c r="J36" s="324"/>
      <c r="K36" s="325"/>
    </row>
    <row r="37" spans="2:11" ht="16.5" thickTop="1" thickBot="1" x14ac:dyDescent="0.3">
      <c r="B37" s="287"/>
      <c r="C37" s="288" t="s">
        <v>44</v>
      </c>
      <c r="D37" s="106">
        <f t="shared" si="1"/>
        <v>482.1877399140572</v>
      </c>
      <c r="E37" s="298"/>
      <c r="F37" s="324">
        <v>0</v>
      </c>
      <c r="G37" s="329">
        <v>164.1490178430833</v>
      </c>
      <c r="H37" s="329">
        <v>318.0387220709739</v>
      </c>
      <c r="I37" s="324"/>
      <c r="J37" s="324"/>
      <c r="K37" s="325"/>
    </row>
    <row r="38" spans="2:11" ht="16.5" thickTop="1" thickBot="1" x14ac:dyDescent="0.3">
      <c r="B38" s="287"/>
      <c r="C38" s="288" t="s">
        <v>263</v>
      </c>
      <c r="D38" s="106">
        <f t="shared" si="1"/>
        <v>35034.47727393965</v>
      </c>
      <c r="E38" s="298"/>
      <c r="F38" s="329">
        <v>34874.612042730594</v>
      </c>
      <c r="G38" s="329">
        <v>40.485178980605021</v>
      </c>
      <c r="H38" s="329">
        <v>119.38005222845291</v>
      </c>
      <c r="I38" s="324"/>
      <c r="J38" s="324"/>
      <c r="K38" s="325"/>
    </row>
    <row r="39" spans="2:11" ht="16.5" thickTop="1" thickBot="1" x14ac:dyDescent="0.3">
      <c r="B39" s="287"/>
      <c r="C39" s="283" t="s">
        <v>49</v>
      </c>
      <c r="D39" s="96">
        <f>SUM(D40:D42)</f>
        <v>227104.10709009931</v>
      </c>
      <c r="E39" s="298"/>
      <c r="F39" s="324"/>
      <c r="G39" s="324"/>
      <c r="H39" s="324"/>
      <c r="I39" s="324"/>
      <c r="J39" s="324"/>
      <c r="K39" s="325"/>
    </row>
    <row r="40" spans="2:11" ht="16.5" thickTop="1" thickBot="1" x14ac:dyDescent="0.3">
      <c r="B40" s="287"/>
      <c r="C40" s="288" t="s">
        <v>50</v>
      </c>
      <c r="D40" s="106">
        <f>SUM(F40:K40)</f>
        <v>46196.510090401222</v>
      </c>
      <c r="E40" s="298"/>
      <c r="F40" s="328">
        <v>45971.836036967339</v>
      </c>
      <c r="G40" s="328">
        <v>30.905792888444822</v>
      </c>
      <c r="H40" s="328">
        <v>193.76826054543571</v>
      </c>
      <c r="I40" s="324"/>
      <c r="J40" s="324"/>
      <c r="K40" s="325"/>
    </row>
    <row r="41" spans="2:11" ht="16.5" thickTop="1" thickBot="1" x14ac:dyDescent="0.3">
      <c r="B41" s="287"/>
      <c r="C41" s="288" t="s">
        <v>51</v>
      </c>
      <c r="D41" s="106">
        <f t="shared" ref="D41:D42" si="2">SUM(F41:K41)</f>
        <v>168791.48376893322</v>
      </c>
      <c r="E41" s="298"/>
      <c r="F41" s="324"/>
      <c r="G41" s="328">
        <v>168791.48376893322</v>
      </c>
      <c r="H41" s="324"/>
      <c r="I41" s="324"/>
      <c r="J41" s="324"/>
      <c r="K41" s="325"/>
    </row>
    <row r="42" spans="2:11" ht="16.5" thickTop="1" thickBot="1" x14ac:dyDescent="0.3">
      <c r="B42" s="287"/>
      <c r="C42" s="288" t="s">
        <v>52</v>
      </c>
      <c r="D42" s="106">
        <f t="shared" si="2"/>
        <v>12116.11323076488</v>
      </c>
      <c r="E42" s="298"/>
      <c r="F42" s="324"/>
      <c r="G42" s="324"/>
      <c r="H42" s="324"/>
      <c r="I42" s="324"/>
      <c r="J42" s="324"/>
      <c r="K42" s="328">
        <v>12116.11323076488</v>
      </c>
    </row>
    <row r="43" spans="2:11" ht="16.5" thickTop="1" thickBot="1" x14ac:dyDescent="0.3">
      <c r="B43" s="287"/>
      <c r="C43" s="283" t="s">
        <v>10</v>
      </c>
      <c r="D43" s="96">
        <f>SUM(D44:D54)</f>
        <v>173350.45535135799</v>
      </c>
      <c r="E43" s="298"/>
      <c r="F43" s="324"/>
      <c r="G43" s="324"/>
      <c r="H43" s="324"/>
      <c r="I43" s="324"/>
      <c r="J43" s="324"/>
      <c r="K43" s="325"/>
    </row>
    <row r="44" spans="2:11" ht="16.5" thickTop="1" thickBot="1" x14ac:dyDescent="0.3">
      <c r="B44" s="287"/>
      <c r="C44" s="288" t="s">
        <v>53</v>
      </c>
      <c r="D44" s="106">
        <f>SUM(F44:K44)</f>
        <v>0</v>
      </c>
      <c r="E44" s="298"/>
      <c r="F44" s="329">
        <v>0</v>
      </c>
      <c r="G44" s="329">
        <v>0</v>
      </c>
      <c r="H44" s="324"/>
      <c r="I44" s="324"/>
      <c r="J44" s="324"/>
      <c r="K44" s="325"/>
    </row>
    <row r="45" spans="2:11" ht="16.5" thickTop="1" thickBot="1" x14ac:dyDescent="0.3">
      <c r="B45" s="287"/>
      <c r="C45" s="288" t="s">
        <v>86</v>
      </c>
      <c r="D45" s="106">
        <f t="shared" ref="D45:D54" si="3">SUM(F45:K45)</f>
        <v>0</v>
      </c>
      <c r="E45" s="298"/>
      <c r="F45" s="329">
        <v>0</v>
      </c>
      <c r="G45" s="329">
        <v>0</v>
      </c>
      <c r="H45" s="329">
        <v>0</v>
      </c>
      <c r="I45" s="324"/>
      <c r="J45" s="324"/>
      <c r="K45" s="325"/>
    </row>
    <row r="46" spans="2:11" ht="16.5" thickTop="1" thickBot="1" x14ac:dyDescent="0.3">
      <c r="B46" s="287"/>
      <c r="C46" s="288" t="s">
        <v>87</v>
      </c>
      <c r="D46" s="106">
        <f t="shared" si="3"/>
        <v>0</v>
      </c>
      <c r="E46" s="298"/>
      <c r="F46" s="329">
        <v>0</v>
      </c>
      <c r="G46" s="324"/>
      <c r="H46" s="324"/>
      <c r="I46" s="311"/>
      <c r="J46" s="324"/>
      <c r="K46" s="325"/>
    </row>
    <row r="47" spans="2:11" ht="16.5" thickTop="1" thickBot="1" x14ac:dyDescent="0.3">
      <c r="B47" s="287"/>
      <c r="C47" s="291" t="s">
        <v>71</v>
      </c>
      <c r="D47" s="106">
        <f t="shared" si="3"/>
        <v>0</v>
      </c>
      <c r="E47" s="298"/>
      <c r="F47" s="329">
        <v>0</v>
      </c>
      <c r="G47" s="329">
        <v>0</v>
      </c>
      <c r="H47" s="324"/>
      <c r="I47" s="324"/>
      <c r="J47" s="324"/>
      <c r="K47" s="325"/>
    </row>
    <row r="48" spans="2:11" ht="16.5" thickTop="1" thickBot="1" x14ac:dyDescent="0.3">
      <c r="B48" s="287"/>
      <c r="C48" s="291" t="s">
        <v>88</v>
      </c>
      <c r="D48" s="106">
        <f t="shared" si="3"/>
        <v>0</v>
      </c>
      <c r="E48" s="298"/>
      <c r="F48" s="329">
        <v>0</v>
      </c>
      <c r="G48" s="329">
        <v>0</v>
      </c>
      <c r="H48" s="324"/>
      <c r="I48" s="324"/>
      <c r="J48" s="324"/>
      <c r="K48" s="325"/>
    </row>
    <row r="49" spans="2:11" ht="16.5" thickTop="1" thickBot="1" x14ac:dyDescent="0.3">
      <c r="B49" s="287"/>
      <c r="C49" s="291" t="s">
        <v>89</v>
      </c>
      <c r="D49" s="106">
        <f t="shared" si="3"/>
        <v>0</v>
      </c>
      <c r="E49" s="298"/>
      <c r="F49" s="329">
        <v>0</v>
      </c>
      <c r="G49" s="329">
        <v>0</v>
      </c>
      <c r="H49" s="324"/>
      <c r="I49" s="324"/>
      <c r="J49" s="324"/>
      <c r="K49" s="325"/>
    </row>
    <row r="50" spans="2:11" ht="16.5" thickTop="1" thickBot="1" x14ac:dyDescent="0.3">
      <c r="B50" s="287"/>
      <c r="C50" s="288" t="s">
        <v>90</v>
      </c>
      <c r="D50" s="106">
        <f t="shared" si="3"/>
        <v>0</v>
      </c>
      <c r="E50" s="298"/>
      <c r="F50" s="324"/>
      <c r="G50" s="324"/>
      <c r="H50" s="324"/>
      <c r="I50" s="311"/>
      <c r="J50" s="311"/>
      <c r="K50" s="311"/>
    </row>
    <row r="51" spans="2:11" ht="16.5" thickTop="1" thickBot="1" x14ac:dyDescent="0.3">
      <c r="B51" s="287"/>
      <c r="C51" s="288" t="s">
        <v>264</v>
      </c>
      <c r="D51" s="106">
        <f t="shared" si="3"/>
        <v>0</v>
      </c>
      <c r="E51" s="298"/>
      <c r="F51" s="329">
        <v>0</v>
      </c>
      <c r="G51" s="329">
        <v>0</v>
      </c>
      <c r="H51" s="324"/>
      <c r="I51" s="324"/>
      <c r="J51" s="324"/>
      <c r="K51" s="331"/>
    </row>
    <row r="52" spans="2:11" ht="16.5" thickTop="1" thickBot="1" x14ac:dyDescent="0.3">
      <c r="B52" s="287"/>
      <c r="C52" s="288" t="s">
        <v>91</v>
      </c>
      <c r="D52" s="106">
        <f t="shared" si="3"/>
        <v>0</v>
      </c>
      <c r="E52" s="298"/>
      <c r="F52" s="329">
        <v>0</v>
      </c>
      <c r="G52" s="329">
        <v>0</v>
      </c>
      <c r="H52" s="324"/>
      <c r="I52" s="324"/>
      <c r="J52" s="324"/>
      <c r="K52" s="325"/>
    </row>
    <row r="53" spans="2:11" ht="16.5" thickTop="1" thickBot="1" x14ac:dyDescent="0.3">
      <c r="B53" s="287"/>
      <c r="C53" s="283" t="s">
        <v>54</v>
      </c>
      <c r="D53" s="298"/>
      <c r="E53" s="298"/>
      <c r="F53" s="324"/>
      <c r="G53" s="324"/>
      <c r="H53" s="324"/>
      <c r="I53" s="324"/>
      <c r="J53" s="324"/>
      <c r="K53" s="325"/>
    </row>
    <row r="54" spans="2:11" ht="16.5" thickTop="1" thickBot="1" x14ac:dyDescent="0.3">
      <c r="B54" s="287"/>
      <c r="C54" s="288" t="s">
        <v>55</v>
      </c>
      <c r="D54" s="106">
        <f t="shared" si="3"/>
        <v>173350.45535135799</v>
      </c>
      <c r="E54" s="298"/>
      <c r="F54" s="324"/>
      <c r="G54" s="324"/>
      <c r="H54" s="324"/>
      <c r="I54" s="324"/>
      <c r="J54" s="332">
        <v>173350.45535135799</v>
      </c>
      <c r="K54" s="325"/>
    </row>
    <row r="55" spans="2:11" ht="16.5" thickTop="1" thickBot="1" x14ac:dyDescent="0.3">
      <c r="B55" s="294" t="s">
        <v>56</v>
      </c>
      <c r="C55" s="295" t="s">
        <v>57</v>
      </c>
      <c r="D55" s="96">
        <f>SUM(D56:D68)</f>
        <v>2417858.5540689826</v>
      </c>
      <c r="E55" s="298"/>
      <c r="F55" s="324"/>
      <c r="G55" s="324"/>
      <c r="H55" s="324"/>
      <c r="I55" s="324"/>
      <c r="J55" s="324"/>
      <c r="K55" s="325"/>
    </row>
    <row r="56" spans="2:11" ht="16.5" thickTop="1" thickBot="1" x14ac:dyDescent="0.3">
      <c r="B56" s="296"/>
      <c r="C56" s="297" t="s">
        <v>48</v>
      </c>
      <c r="D56" s="106">
        <f>SUM(F56:H56)</f>
        <v>1817486.3919133511</v>
      </c>
      <c r="E56" s="298"/>
      <c r="F56" s="329">
        <v>1791227.7116938864</v>
      </c>
      <c r="G56" s="329">
        <v>1780.2495064043926</v>
      </c>
      <c r="H56" s="329">
        <v>24478.430713060396</v>
      </c>
      <c r="I56" s="324"/>
      <c r="J56" s="324"/>
      <c r="K56" s="325"/>
    </row>
    <row r="57" spans="2:11" ht="16.5" thickTop="1" thickBot="1" x14ac:dyDescent="0.3">
      <c r="B57" s="296"/>
      <c r="C57" s="297" t="s">
        <v>58</v>
      </c>
      <c r="D57" s="106">
        <f t="shared" ref="D57:D68" si="4">SUM(F57:H57)</f>
        <v>356174.09643006494</v>
      </c>
      <c r="E57" s="298"/>
      <c r="F57" s="329">
        <v>351028.16425570194</v>
      </c>
      <c r="G57" s="329">
        <v>348.87675758393431</v>
      </c>
      <c r="H57" s="329">
        <v>4797.055416779097</v>
      </c>
      <c r="I57" s="324"/>
      <c r="J57" s="324"/>
      <c r="K57" s="325"/>
    </row>
    <row r="58" spans="2:11" ht="16.5" thickTop="1" thickBot="1" x14ac:dyDescent="0.3">
      <c r="B58" s="296"/>
      <c r="C58" s="297" t="s">
        <v>59</v>
      </c>
      <c r="D58" s="106">
        <f t="shared" si="4"/>
        <v>0</v>
      </c>
      <c r="E58" s="298"/>
      <c r="F58" s="337"/>
      <c r="G58" s="311"/>
      <c r="H58" s="311"/>
      <c r="I58" s="324"/>
      <c r="J58" s="324"/>
      <c r="K58" s="325"/>
    </row>
    <row r="59" spans="2:11" ht="16.5" thickTop="1" thickBot="1" x14ac:dyDescent="0.3">
      <c r="B59" s="296"/>
      <c r="C59" s="297" t="s">
        <v>60</v>
      </c>
      <c r="D59" s="106">
        <f t="shared" si="4"/>
        <v>0</v>
      </c>
      <c r="E59" s="298"/>
      <c r="F59" s="324"/>
      <c r="G59" s="311"/>
      <c r="H59" s="311"/>
      <c r="I59" s="324"/>
      <c r="J59" s="324"/>
      <c r="K59" s="325"/>
    </row>
    <row r="60" spans="2:11" ht="16.5" thickTop="1" thickBot="1" x14ac:dyDescent="0.3">
      <c r="B60" s="296"/>
      <c r="C60" s="295" t="s">
        <v>92</v>
      </c>
      <c r="D60" s="298"/>
      <c r="E60" s="298"/>
      <c r="F60" s="324"/>
      <c r="G60" s="324"/>
      <c r="H60" s="324"/>
      <c r="I60" s="324"/>
      <c r="J60" s="324"/>
      <c r="K60" s="325"/>
    </row>
    <row r="61" spans="2:11" ht="16.5" thickTop="1" thickBot="1" x14ac:dyDescent="0.3">
      <c r="B61" s="296"/>
      <c r="C61" s="297" t="s">
        <v>58</v>
      </c>
      <c r="D61" s="106">
        <f t="shared" si="4"/>
        <v>38297.394759201597</v>
      </c>
      <c r="E61" s="298"/>
      <c r="F61" s="329">
        <v>38214.600599999998</v>
      </c>
      <c r="G61" s="329">
        <v>62.722847879999996</v>
      </c>
      <c r="H61" s="329">
        <v>20.071311321600003</v>
      </c>
      <c r="I61" s="324"/>
      <c r="J61" s="324"/>
      <c r="K61" s="325"/>
    </row>
    <row r="62" spans="2:11" ht="16.5" thickTop="1" thickBot="1" x14ac:dyDescent="0.3">
      <c r="B62" s="296"/>
      <c r="C62" s="297" t="s">
        <v>93</v>
      </c>
      <c r="D62" s="106">
        <f t="shared" si="4"/>
        <v>0</v>
      </c>
      <c r="E62" s="298"/>
      <c r="F62" s="329"/>
      <c r="G62" s="329"/>
      <c r="H62" s="329"/>
      <c r="I62" s="324"/>
      <c r="J62" s="324"/>
      <c r="K62" s="325"/>
    </row>
    <row r="63" spans="2:11" ht="16.5" thickTop="1" thickBot="1" x14ac:dyDescent="0.3">
      <c r="B63" s="296"/>
      <c r="C63" s="295" t="s">
        <v>94</v>
      </c>
      <c r="D63" s="298"/>
      <c r="E63" s="298"/>
      <c r="F63" s="323"/>
      <c r="G63" s="323"/>
      <c r="H63" s="323"/>
      <c r="I63" s="323"/>
      <c r="J63" s="324"/>
      <c r="K63" s="325"/>
    </row>
    <row r="64" spans="2:11" ht="16.5" thickTop="1" thickBot="1" x14ac:dyDescent="0.3">
      <c r="B64" s="296"/>
      <c r="C64" s="297" t="s">
        <v>75</v>
      </c>
      <c r="D64" s="106">
        <f t="shared" si="4"/>
        <v>7343.744002305184</v>
      </c>
      <c r="E64" s="298"/>
      <c r="F64" s="338">
        <v>7343.744002305184</v>
      </c>
      <c r="G64" s="339"/>
      <c r="H64" s="339"/>
      <c r="I64" s="324"/>
      <c r="J64" s="323"/>
      <c r="K64" s="325"/>
    </row>
    <row r="65" spans="2:11" ht="16.5" thickTop="1" thickBot="1" x14ac:dyDescent="0.3">
      <c r="B65" s="296"/>
      <c r="C65" s="297" t="s">
        <v>95</v>
      </c>
      <c r="D65" s="106">
        <f t="shared" si="4"/>
        <v>1320.2054626612864</v>
      </c>
      <c r="E65" s="298"/>
      <c r="F65" s="338">
        <v>1320.2054626612864</v>
      </c>
      <c r="G65" s="311"/>
      <c r="H65" s="311"/>
      <c r="I65" s="324"/>
      <c r="J65" s="323"/>
      <c r="K65" s="325"/>
    </row>
    <row r="66" spans="2:11" ht="16.5" thickTop="1" thickBot="1" x14ac:dyDescent="0.3">
      <c r="B66" s="296"/>
      <c r="C66" s="297" t="s">
        <v>96</v>
      </c>
      <c r="D66" s="106">
        <f t="shared" si="4"/>
        <v>3.6851023478961999</v>
      </c>
      <c r="E66" s="298"/>
      <c r="F66" s="338">
        <v>3.6851023478961999</v>
      </c>
      <c r="G66" s="311"/>
      <c r="H66" s="311"/>
      <c r="I66" s="324"/>
      <c r="J66" s="323"/>
      <c r="K66" s="325"/>
    </row>
    <row r="67" spans="2:11" ht="16.5" thickTop="1" thickBot="1" x14ac:dyDescent="0.3">
      <c r="B67" s="296"/>
      <c r="C67" s="295" t="s">
        <v>97</v>
      </c>
      <c r="D67" s="298"/>
      <c r="E67" s="298"/>
      <c r="F67" s="324"/>
      <c r="G67" s="324"/>
      <c r="H67" s="324"/>
      <c r="I67" s="324"/>
      <c r="J67" s="323"/>
      <c r="K67" s="325"/>
    </row>
    <row r="68" spans="2:11" ht="16.5" thickTop="1" thickBot="1" x14ac:dyDescent="0.3">
      <c r="B68" s="296"/>
      <c r="C68" s="297" t="s">
        <v>98</v>
      </c>
      <c r="D68" s="106">
        <f t="shared" si="4"/>
        <v>197233.03639905117</v>
      </c>
      <c r="E68" s="298"/>
      <c r="F68" s="329">
        <v>197233.03639905117</v>
      </c>
      <c r="G68" s="329">
        <v>0</v>
      </c>
      <c r="H68" s="329">
        <v>0</v>
      </c>
      <c r="I68" s="324"/>
      <c r="J68" s="323"/>
      <c r="K68" s="325"/>
    </row>
    <row r="69" spans="2:11" ht="16.5" thickTop="1" thickBot="1" x14ac:dyDescent="0.3">
      <c r="B69" s="282" t="s">
        <v>61</v>
      </c>
      <c r="C69" s="283" t="s">
        <v>62</v>
      </c>
      <c r="D69" s="96">
        <f>SUM(D70:D73)</f>
        <v>59631.325825759573</v>
      </c>
      <c r="E69" s="298"/>
      <c r="F69" s="324"/>
      <c r="G69" s="324"/>
      <c r="H69" s="324"/>
      <c r="I69" s="324"/>
      <c r="J69" s="323"/>
      <c r="K69" s="325"/>
    </row>
    <row r="70" spans="2:11" ht="16.5" thickTop="1" thickBot="1" x14ac:dyDescent="0.3">
      <c r="B70" s="287"/>
      <c r="C70" s="288" t="s">
        <v>72</v>
      </c>
      <c r="D70" s="105">
        <f>SUM(F70:H70)</f>
        <v>14195.170971557567</v>
      </c>
      <c r="E70" s="298"/>
      <c r="F70" s="324"/>
      <c r="G70" s="332">
        <v>14195.170971557567</v>
      </c>
      <c r="H70" s="323"/>
      <c r="I70" s="323"/>
      <c r="J70" s="323"/>
      <c r="K70" s="325"/>
    </row>
    <row r="71" spans="2:11" ht="16.5" thickTop="1" thickBot="1" x14ac:dyDescent="0.3">
      <c r="B71" s="287"/>
      <c r="C71" s="288" t="s">
        <v>63</v>
      </c>
      <c r="D71" s="105">
        <f t="shared" ref="D71:D73" si="5">SUM(F71:H71)</f>
        <v>0</v>
      </c>
      <c r="E71" s="298"/>
      <c r="F71" s="329"/>
      <c r="G71" s="329"/>
      <c r="H71" s="329"/>
      <c r="I71" s="324"/>
      <c r="J71" s="323"/>
      <c r="K71" s="325"/>
    </row>
    <row r="72" spans="2:11" ht="16.5" thickTop="1" thickBot="1" x14ac:dyDescent="0.3">
      <c r="B72" s="287"/>
      <c r="C72" s="283" t="s">
        <v>64</v>
      </c>
      <c r="D72" s="298"/>
      <c r="E72" s="298"/>
      <c r="F72" s="324"/>
      <c r="G72" s="324"/>
      <c r="H72" s="324"/>
      <c r="I72" s="324"/>
      <c r="J72" s="323"/>
      <c r="K72" s="340"/>
    </row>
    <row r="73" spans="2:11" ht="16.5" thickTop="1" thickBot="1" x14ac:dyDescent="0.3">
      <c r="B73" s="287"/>
      <c r="C73" s="288" t="s">
        <v>65</v>
      </c>
      <c r="D73" s="105">
        <f t="shared" si="5"/>
        <v>45436.154854202003</v>
      </c>
      <c r="E73" s="298"/>
      <c r="F73" s="324"/>
      <c r="G73" s="329">
        <v>31412.343894750004</v>
      </c>
      <c r="H73" s="329">
        <v>14023.810959452001</v>
      </c>
      <c r="I73" s="324"/>
      <c r="J73" s="323"/>
      <c r="K73" s="325"/>
    </row>
    <row r="74" spans="2:11" ht="16.5" thickTop="1" thickBot="1" x14ac:dyDescent="0.3">
      <c r="B74" s="294" t="s">
        <v>11</v>
      </c>
      <c r="C74" s="302" t="s">
        <v>66</v>
      </c>
      <c r="D74" s="96">
        <f>SUM(D75:D79)</f>
        <v>176579.56178808172</v>
      </c>
      <c r="E74" s="298"/>
      <c r="F74" s="324"/>
      <c r="G74" s="324"/>
      <c r="H74" s="324"/>
      <c r="I74" s="324"/>
      <c r="J74" s="324"/>
      <c r="K74" s="325"/>
    </row>
    <row r="75" spans="2:11" ht="16.5" thickTop="1" thickBot="1" x14ac:dyDescent="0.3">
      <c r="B75" s="296"/>
      <c r="C75" s="303" t="s">
        <v>99</v>
      </c>
      <c r="D75" s="105">
        <f>SUM(F75:K75)</f>
        <v>92450.711599656308</v>
      </c>
      <c r="E75" s="298"/>
      <c r="F75" s="324"/>
      <c r="G75" s="329">
        <v>92450.711599656308</v>
      </c>
      <c r="H75" s="324"/>
      <c r="I75" s="324"/>
      <c r="J75" s="323"/>
      <c r="K75" s="325"/>
    </row>
    <row r="76" spans="2:11" ht="16.5" thickTop="1" thickBot="1" x14ac:dyDescent="0.3">
      <c r="B76" s="296"/>
      <c r="C76" s="303" t="s">
        <v>100</v>
      </c>
      <c r="D76" s="105">
        <f t="shared" ref="D76:D79" si="6">SUM(F76:K76)</f>
        <v>21184.804072169711</v>
      </c>
      <c r="E76" s="298"/>
      <c r="F76" s="324"/>
      <c r="G76" s="329">
        <v>14654.23505542911</v>
      </c>
      <c r="H76" s="338">
        <v>6530.5690167406019</v>
      </c>
      <c r="I76" s="324"/>
      <c r="J76" s="323"/>
      <c r="K76" s="325"/>
    </row>
    <row r="77" spans="2:11" ht="16.5" thickTop="1" thickBot="1" x14ac:dyDescent="0.3">
      <c r="B77" s="296"/>
      <c r="C77" s="302" t="s">
        <v>67</v>
      </c>
      <c r="D77" s="298"/>
      <c r="E77" s="298"/>
      <c r="F77" s="324"/>
      <c r="G77" s="324"/>
      <c r="H77" s="324"/>
      <c r="I77" s="324"/>
      <c r="J77" s="324"/>
      <c r="K77" s="325"/>
    </row>
    <row r="78" spans="2:11" ht="16.5" thickTop="1" thickBot="1" x14ac:dyDescent="0.3">
      <c r="B78" s="296"/>
      <c r="C78" s="303" t="s">
        <v>101</v>
      </c>
      <c r="D78" s="105">
        <f t="shared" si="6"/>
        <v>62944.046116255682</v>
      </c>
      <c r="E78" s="298"/>
      <c r="F78" s="324"/>
      <c r="G78" s="324"/>
      <c r="H78" s="329">
        <v>62944.046116255682</v>
      </c>
      <c r="I78" s="324"/>
      <c r="J78" s="323"/>
      <c r="K78" s="325"/>
    </row>
    <row r="79" spans="2:11" ht="16.5" thickTop="1" thickBot="1" x14ac:dyDescent="0.3">
      <c r="B79" s="304"/>
      <c r="C79" s="305" t="s">
        <v>102</v>
      </c>
      <c r="D79" s="105">
        <f t="shared" si="6"/>
        <v>0</v>
      </c>
      <c r="E79" s="165"/>
      <c r="F79" s="105" t="s">
        <v>85</v>
      </c>
      <c r="G79" s="105" t="s">
        <v>85</v>
      </c>
      <c r="H79" s="105" t="s">
        <v>85</v>
      </c>
      <c r="I79" s="165"/>
      <c r="J79" s="165"/>
      <c r="K79" s="166"/>
    </row>
    <row r="80" spans="2:11" ht="15.75" thickBot="1" x14ac:dyDescent="0.3"/>
    <row r="81" spans="2:11" ht="15.75" thickBot="1" x14ac:dyDescent="0.3">
      <c r="B81" s="306" t="s">
        <v>68</v>
      </c>
      <c r="C81" s="307"/>
      <c r="D81" s="109">
        <f>SUM(D15,D22,D30,D39,D43,D55,D69,D74)</f>
        <v>5472081.457423551</v>
      </c>
      <c r="E81" s="285"/>
      <c r="F81" s="111">
        <f>SUM(F15:F79)</f>
        <v>4840079.1430887831</v>
      </c>
      <c r="G81" s="111">
        <f t="shared" ref="G81:K81" si="7">SUM(G15:G79)</f>
        <v>326205.75615106907</v>
      </c>
      <c r="H81" s="111">
        <f t="shared" si="7"/>
        <v>120329.98960157685</v>
      </c>
      <c r="I81" s="111">
        <f t="shared" si="7"/>
        <v>0</v>
      </c>
      <c r="J81" s="111">
        <f t="shared" si="7"/>
        <v>173350.45535135799</v>
      </c>
      <c r="K81" s="111">
        <f t="shared" si="7"/>
        <v>12116.11323076488</v>
      </c>
    </row>
    <row r="82" spans="2:11" x14ac:dyDescent="0.25">
      <c r="J82" s="308"/>
      <c r="K82" s="308"/>
    </row>
  </sheetData>
  <mergeCells count="1">
    <mergeCell ref="B13:K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82"/>
  <sheetViews>
    <sheetView workbookViewId="0">
      <selection activeCell="D88" sqref="D88"/>
    </sheetView>
  </sheetViews>
  <sheetFormatPr defaultRowHeight="15" x14ac:dyDescent="0.25"/>
  <cols>
    <col min="1" max="1" width="9.140625" style="309"/>
    <col min="2" max="2" width="22.5703125" style="309" customWidth="1"/>
    <col min="3" max="3" width="39.42578125" style="309" customWidth="1"/>
    <col min="4" max="4" width="14" style="309" bestFit="1" customWidth="1"/>
    <col min="5" max="5" width="1.5703125" style="309" customWidth="1"/>
    <col min="6" max="8" width="13.42578125" style="309" bestFit="1" customWidth="1"/>
    <col min="9" max="9" width="10.42578125" style="309" customWidth="1"/>
    <col min="10" max="10" width="10" style="309" customWidth="1"/>
    <col min="11" max="11" width="9.42578125" style="309" customWidth="1"/>
    <col min="12" max="12" width="9.140625" style="309"/>
    <col min="13" max="13" width="64" style="309" customWidth="1"/>
    <col min="14" max="15" width="9.140625" style="309"/>
    <col min="16" max="16" width="11.28515625" style="309" customWidth="1"/>
    <col min="17" max="16384" width="9.140625" style="309"/>
  </cols>
  <sheetData>
    <row r="5" spans="2:11" ht="15.75" thickBot="1" x14ac:dyDescent="0.3"/>
    <row r="6" spans="2:11" ht="16.5" thickTop="1" thickBot="1" x14ac:dyDescent="0.3">
      <c r="B6" s="310" t="s">
        <v>35</v>
      </c>
      <c r="C6" s="311" t="s">
        <v>109</v>
      </c>
    </row>
    <row r="8" spans="2:11" ht="15.75" thickBot="1" x14ac:dyDescent="0.3">
      <c r="B8" s="312" t="s">
        <v>36</v>
      </c>
    </row>
    <row r="9" spans="2:11" ht="16.5" thickTop="1" thickBot="1" x14ac:dyDescent="0.3">
      <c r="B9" s="311"/>
      <c r="C9" s="309" t="s">
        <v>37</v>
      </c>
    </row>
    <row r="10" spans="2:11" ht="15.75" thickTop="1" x14ac:dyDescent="0.25">
      <c r="B10" s="313"/>
      <c r="C10" s="309" t="s">
        <v>38</v>
      </c>
    </row>
    <row r="11" spans="2:11" x14ac:dyDescent="0.25">
      <c r="B11" s="314"/>
    </row>
    <row r="12" spans="2:11" ht="15.75" thickBot="1" x14ac:dyDescent="0.3">
      <c r="B12" s="314"/>
    </row>
    <row r="13" spans="2:11" ht="15.75" thickBot="1" x14ac:dyDescent="0.3">
      <c r="B13" s="370" t="s">
        <v>73</v>
      </c>
      <c r="C13" s="371"/>
      <c r="D13" s="371"/>
      <c r="E13" s="371"/>
      <c r="F13" s="371"/>
      <c r="G13" s="371"/>
      <c r="H13" s="371"/>
      <c r="I13" s="371"/>
      <c r="J13" s="371"/>
      <c r="K13" s="372"/>
    </row>
    <row r="14" spans="2:11" x14ac:dyDescent="0.25">
      <c r="B14" s="315"/>
      <c r="C14" s="316"/>
      <c r="D14" s="317" t="s">
        <v>78</v>
      </c>
      <c r="E14" s="318"/>
      <c r="F14" s="319" t="s">
        <v>79</v>
      </c>
      <c r="G14" s="319" t="s">
        <v>80</v>
      </c>
      <c r="H14" s="319" t="s">
        <v>81</v>
      </c>
      <c r="I14" s="319" t="s">
        <v>82</v>
      </c>
      <c r="J14" s="319" t="s">
        <v>83</v>
      </c>
      <c r="K14" s="320" t="s">
        <v>84</v>
      </c>
    </row>
    <row r="15" spans="2:11" ht="15.75" thickBot="1" x14ac:dyDescent="0.3">
      <c r="B15" s="321" t="s">
        <v>39</v>
      </c>
      <c r="C15" s="322" t="s">
        <v>40</v>
      </c>
      <c r="D15" s="96">
        <f>SUM(D16:D21)</f>
        <v>266351.30158397817</v>
      </c>
      <c r="E15" s="157"/>
      <c r="F15" s="158"/>
      <c r="G15" s="158"/>
      <c r="H15" s="158"/>
      <c r="I15" s="158"/>
      <c r="J15" s="337"/>
      <c r="K15" s="159"/>
    </row>
    <row r="16" spans="2:11" ht="16.5" thickTop="1" thickBot="1" x14ac:dyDescent="0.3">
      <c r="B16" s="326"/>
      <c r="C16" s="327" t="s">
        <v>41</v>
      </c>
      <c r="D16" s="106">
        <f>SUM(F16:H16)</f>
        <v>81113.687123080424</v>
      </c>
      <c r="E16" s="337"/>
      <c r="F16" s="353">
        <v>80719.195399804201</v>
      </c>
      <c r="G16" s="353">
        <v>54.265631965236288</v>
      </c>
      <c r="H16" s="353">
        <v>340.22609131099182</v>
      </c>
      <c r="I16" s="350"/>
      <c r="J16" s="350"/>
      <c r="K16" s="351"/>
    </row>
    <row r="17" spans="2:14" ht="16.5" thickTop="1" thickBot="1" x14ac:dyDescent="0.3">
      <c r="B17" s="326"/>
      <c r="C17" s="327" t="s">
        <v>42</v>
      </c>
      <c r="D17" s="106">
        <f>SUM(F17:H17)</f>
        <v>80024.632489911935</v>
      </c>
      <c r="E17" s="337"/>
      <c r="F17" s="353">
        <v>79946.22427297126</v>
      </c>
      <c r="G17" s="353">
        <v>31.664856841425809</v>
      </c>
      <c r="H17" s="353">
        <v>46.743360099247617</v>
      </c>
      <c r="I17" s="350"/>
      <c r="J17" s="350"/>
      <c r="K17" s="351"/>
    </row>
    <row r="18" spans="2:14" ht="16.5" thickTop="1" thickBot="1" x14ac:dyDescent="0.3">
      <c r="B18" s="326"/>
      <c r="C18" s="327" t="s">
        <v>43</v>
      </c>
      <c r="D18" s="106">
        <f>SUM(F18:H18)</f>
        <v>55148.747221440186</v>
      </c>
      <c r="E18" s="337"/>
      <c r="F18" s="353">
        <v>54926.218286306917</v>
      </c>
      <c r="G18" s="353">
        <v>56.302501660223491</v>
      </c>
      <c r="H18" s="353">
        <v>166.2264334730408</v>
      </c>
      <c r="I18" s="350"/>
      <c r="J18" s="350"/>
      <c r="K18" s="351"/>
    </row>
    <row r="19" spans="2:14" ht="16.5" thickTop="1" thickBot="1" x14ac:dyDescent="0.3">
      <c r="B19" s="326"/>
      <c r="C19" s="327" t="s">
        <v>69</v>
      </c>
      <c r="D19" s="106">
        <f t="shared" ref="D19:D21" si="0">SUM(F19:H19)</f>
        <v>44352.803565047623</v>
      </c>
      <c r="E19" s="337"/>
      <c r="F19" s="353">
        <v>44203.982693081998</v>
      </c>
      <c r="G19" s="353">
        <v>37.653473629856222</v>
      </c>
      <c r="H19" s="353">
        <v>111.16739833576599</v>
      </c>
      <c r="I19" s="350"/>
      <c r="J19" s="350"/>
      <c r="K19" s="351"/>
    </row>
    <row r="20" spans="2:14" ht="16.5" thickTop="1" thickBot="1" x14ac:dyDescent="0.3">
      <c r="B20" s="326"/>
      <c r="C20" s="327" t="s">
        <v>44</v>
      </c>
      <c r="D20" s="106">
        <f t="shared" si="0"/>
        <v>3187.9335711733356</v>
      </c>
      <c r="E20" s="337"/>
      <c r="F20" s="353">
        <v>0</v>
      </c>
      <c r="G20" s="353">
        <v>1085.2539816760291</v>
      </c>
      <c r="H20" s="353">
        <v>2102.6795894973066</v>
      </c>
      <c r="I20" s="350"/>
      <c r="J20" s="350"/>
      <c r="K20" s="351"/>
    </row>
    <row r="21" spans="2:14" ht="16.5" thickTop="1" thickBot="1" x14ac:dyDescent="0.3">
      <c r="B21" s="326"/>
      <c r="C21" s="327" t="s">
        <v>45</v>
      </c>
      <c r="D21" s="106">
        <f t="shared" si="0"/>
        <v>2523.497613324645</v>
      </c>
      <c r="E21" s="337"/>
      <c r="F21" s="353">
        <v>2505.902566330994</v>
      </c>
      <c r="G21" s="353">
        <v>5.5907233226044015</v>
      </c>
      <c r="H21" s="353">
        <v>12.004323671046679</v>
      </c>
      <c r="I21" s="350"/>
      <c r="J21" s="350"/>
      <c r="K21" s="351"/>
    </row>
    <row r="22" spans="2:14" ht="16.5" thickTop="1" thickBot="1" x14ac:dyDescent="0.3">
      <c r="B22" s="326"/>
      <c r="C22" s="322" t="s">
        <v>46</v>
      </c>
      <c r="D22" s="96">
        <f>SUM(D23:D29)</f>
        <v>130300.49440236403</v>
      </c>
      <c r="E22" s="337"/>
      <c r="F22" s="349"/>
      <c r="G22" s="349"/>
      <c r="H22" s="349"/>
      <c r="I22" s="350"/>
      <c r="J22" s="350"/>
      <c r="K22" s="351"/>
    </row>
    <row r="23" spans="2:14" ht="16.5" thickTop="1" thickBot="1" x14ac:dyDescent="0.3">
      <c r="B23" s="326"/>
      <c r="C23" s="327" t="s">
        <v>41</v>
      </c>
      <c r="D23" s="106">
        <f t="shared" ref="D23:D38" si="1">SUM(F23:H23)</f>
        <v>36825.419019122695</v>
      </c>
      <c r="E23" s="337"/>
      <c r="F23" s="353">
        <v>36646.320724809193</v>
      </c>
      <c r="G23" s="353">
        <v>24.636466499483102</v>
      </c>
      <c r="H23" s="353">
        <v>154.46182781402044</v>
      </c>
      <c r="I23" s="350"/>
      <c r="J23" s="350"/>
      <c r="K23" s="351"/>
    </row>
    <row r="24" spans="2:14" ht="16.5" thickTop="1" thickBot="1" x14ac:dyDescent="0.3">
      <c r="B24" s="326"/>
      <c r="C24" s="327" t="s">
        <v>42</v>
      </c>
      <c r="D24" s="106">
        <f t="shared" si="1"/>
        <v>60016.683261523292</v>
      </c>
      <c r="E24" s="337"/>
      <c r="F24" s="353">
        <v>59957.878853745191</v>
      </c>
      <c r="G24" s="353">
        <v>23.747933910385683</v>
      </c>
      <c r="H24" s="353">
        <v>35.056473867712199</v>
      </c>
      <c r="I24" s="350"/>
      <c r="J24" s="350"/>
      <c r="K24" s="351"/>
    </row>
    <row r="25" spans="2:14" ht="16.5" thickTop="1" thickBot="1" x14ac:dyDescent="0.3">
      <c r="B25" s="326"/>
      <c r="C25" s="327" t="s">
        <v>43</v>
      </c>
      <c r="D25" s="106">
        <f t="shared" si="1"/>
        <v>11092.742072980645</v>
      </c>
      <c r="E25" s="337"/>
      <c r="F25" s="353">
        <v>11049.058118210332</v>
      </c>
      <c r="G25" s="353">
        <v>11.052566869597507</v>
      </c>
      <c r="H25" s="353">
        <v>32.631387900716454</v>
      </c>
      <c r="I25" s="350"/>
      <c r="J25" s="350"/>
      <c r="K25" s="351"/>
    </row>
    <row r="26" spans="2:14" ht="16.5" thickTop="1" thickBot="1" x14ac:dyDescent="0.3">
      <c r="B26" s="326"/>
      <c r="C26" s="327" t="s">
        <v>69</v>
      </c>
      <c r="D26" s="106">
        <f t="shared" si="1"/>
        <v>11347.239049908898</v>
      </c>
      <c r="E26" s="337"/>
      <c r="F26" s="353">
        <v>11309.43861387455</v>
      </c>
      <c r="G26" s="353">
        <v>9.5639657436301651</v>
      </c>
      <c r="H26" s="353">
        <v>28.236470290717627</v>
      </c>
      <c r="I26" s="350"/>
      <c r="J26" s="350"/>
      <c r="K26" s="351"/>
      <c r="N26" s="314"/>
    </row>
    <row r="27" spans="2:14" ht="16.5" thickTop="1" thickBot="1" x14ac:dyDescent="0.3">
      <c r="B27" s="326"/>
      <c r="C27" s="327" t="s">
        <v>70</v>
      </c>
      <c r="D27" s="106">
        <f t="shared" si="1"/>
        <v>10817.33577704681</v>
      </c>
      <c r="E27" s="337"/>
      <c r="F27" s="353">
        <v>10781.300578766079</v>
      </c>
      <c r="G27" s="353">
        <v>9.1173393240403513</v>
      </c>
      <c r="H27" s="353">
        <v>26.917858956690562</v>
      </c>
      <c r="I27" s="350"/>
      <c r="J27" s="350"/>
      <c r="K27" s="351"/>
      <c r="N27" s="314"/>
    </row>
    <row r="28" spans="2:14" ht="16.5" thickTop="1" thickBot="1" x14ac:dyDescent="0.3">
      <c r="B28" s="326"/>
      <c r="C28" s="327" t="s">
        <v>45</v>
      </c>
      <c r="D28" s="106">
        <f t="shared" si="1"/>
        <v>117.97953344125042</v>
      </c>
      <c r="E28" s="337"/>
      <c r="F28" s="353">
        <v>117.06830583586844</v>
      </c>
      <c r="G28" s="353">
        <v>0.28953724462618424</v>
      </c>
      <c r="H28" s="353">
        <v>0.62169036075578943</v>
      </c>
      <c r="I28" s="350"/>
      <c r="J28" s="350"/>
      <c r="K28" s="351"/>
      <c r="N28" s="314"/>
    </row>
    <row r="29" spans="2:14" ht="16.5" thickTop="1" thickBot="1" x14ac:dyDescent="0.3">
      <c r="B29" s="326"/>
      <c r="C29" s="327" t="s">
        <v>44</v>
      </c>
      <c r="D29" s="106">
        <f t="shared" si="1"/>
        <v>83.095688340447666</v>
      </c>
      <c r="E29" s="337"/>
      <c r="F29" s="353">
        <v>0</v>
      </c>
      <c r="G29" s="353">
        <v>28.287893903131117</v>
      </c>
      <c r="H29" s="353">
        <v>54.807794437316545</v>
      </c>
      <c r="I29" s="350"/>
      <c r="J29" s="350"/>
      <c r="K29" s="351"/>
      <c r="N29" s="314"/>
    </row>
    <row r="30" spans="2:14" ht="16.5" thickTop="1" thickBot="1" x14ac:dyDescent="0.3">
      <c r="B30" s="326"/>
      <c r="C30" s="322" t="s">
        <v>47</v>
      </c>
      <c r="D30" s="96">
        <f>SUM(D31:D38)</f>
        <v>134161.26890463746</v>
      </c>
      <c r="E30" s="337"/>
      <c r="F30" s="349"/>
      <c r="G30" s="349"/>
      <c r="H30" s="349"/>
      <c r="I30" s="349"/>
      <c r="J30" s="350"/>
      <c r="K30" s="351"/>
      <c r="N30" s="314"/>
    </row>
    <row r="31" spans="2:14" ht="16.5" thickTop="1" thickBot="1" x14ac:dyDescent="0.3">
      <c r="B31" s="326"/>
      <c r="C31" s="327" t="s">
        <v>41</v>
      </c>
      <c r="D31" s="106">
        <f t="shared" si="1"/>
        <v>36896.039485368376</v>
      </c>
      <c r="E31" s="337"/>
      <c r="F31" s="353">
        <v>36716.597732504095</v>
      </c>
      <c r="G31" s="353">
        <v>24.683712092260642</v>
      </c>
      <c r="H31" s="353">
        <v>154.75804077202432</v>
      </c>
      <c r="I31" s="350"/>
      <c r="J31" s="350"/>
      <c r="K31" s="351"/>
      <c r="N31" s="314"/>
    </row>
    <row r="32" spans="2:14" ht="16.5" thickTop="1" thickBot="1" x14ac:dyDescent="0.3">
      <c r="B32" s="326"/>
      <c r="C32" s="327" t="s">
        <v>42</v>
      </c>
      <c r="D32" s="106">
        <f t="shared" si="1"/>
        <v>78883.641500799989</v>
      </c>
      <c r="E32" s="337"/>
      <c r="F32" s="353">
        <v>78806.351228</v>
      </c>
      <c r="G32" s="353">
        <v>31.213379400000001</v>
      </c>
      <c r="H32" s="353">
        <v>46.076893400000003</v>
      </c>
      <c r="I32" s="350"/>
      <c r="J32" s="350"/>
      <c r="K32" s="351"/>
    </row>
    <row r="33" spans="2:11" ht="16.5" thickTop="1" thickBot="1" x14ac:dyDescent="0.3">
      <c r="B33" s="326"/>
      <c r="C33" s="327" t="s">
        <v>43</v>
      </c>
      <c r="D33" s="106">
        <f t="shared" si="1"/>
        <v>275.98958755429277</v>
      </c>
      <c r="E33" s="337"/>
      <c r="F33" s="353">
        <v>274.94412030226573</v>
      </c>
      <c r="G33" s="353">
        <v>0.26451581075382086</v>
      </c>
      <c r="H33" s="353">
        <v>0.7809514412731855</v>
      </c>
      <c r="I33" s="350"/>
      <c r="J33" s="350"/>
      <c r="K33" s="351"/>
    </row>
    <row r="34" spans="2:11" ht="16.5" thickTop="1" thickBot="1" x14ac:dyDescent="0.3">
      <c r="B34" s="326"/>
      <c r="C34" s="327" t="s">
        <v>69</v>
      </c>
      <c r="D34" s="106">
        <f t="shared" si="1"/>
        <v>6070.754509444354</v>
      </c>
      <c r="E34" s="337"/>
      <c r="F34" s="353">
        <v>6059.3142926180026</v>
      </c>
      <c r="G34" s="353">
        <v>3.2872837753418631</v>
      </c>
      <c r="H34" s="353">
        <v>8.1529330510093114</v>
      </c>
      <c r="I34" s="350"/>
      <c r="J34" s="350"/>
      <c r="K34" s="351"/>
    </row>
    <row r="35" spans="2:11" ht="16.5" thickTop="1" thickBot="1" x14ac:dyDescent="0.3">
      <c r="B35" s="326"/>
      <c r="C35" s="327" t="s">
        <v>70</v>
      </c>
      <c r="D35" s="106">
        <f t="shared" si="1"/>
        <v>725.77877792259221</v>
      </c>
      <c r="E35" s="337"/>
      <c r="F35" s="353">
        <v>723.38035305029496</v>
      </c>
      <c r="G35" s="353">
        <v>0.60683038937641254</v>
      </c>
      <c r="H35" s="353">
        <v>1.7915944829208375</v>
      </c>
      <c r="I35" s="350"/>
      <c r="J35" s="350"/>
      <c r="K35" s="351"/>
    </row>
    <row r="36" spans="2:11" ht="16.5" thickTop="1" thickBot="1" x14ac:dyDescent="0.3">
      <c r="B36" s="326"/>
      <c r="C36" s="327" t="s">
        <v>45</v>
      </c>
      <c r="D36" s="106">
        <f t="shared" si="1"/>
        <v>5928.1142187678352</v>
      </c>
      <c r="E36" s="337"/>
      <c r="F36" s="353">
        <v>5882.3277915254475</v>
      </c>
      <c r="G36" s="353">
        <v>14.548369591460153</v>
      </c>
      <c r="H36" s="353">
        <v>31.238057650927423</v>
      </c>
      <c r="I36" s="350"/>
      <c r="J36" s="350"/>
      <c r="K36" s="351"/>
    </row>
    <row r="37" spans="2:11" ht="16.5" thickTop="1" thickBot="1" x14ac:dyDescent="0.3">
      <c r="B37" s="326"/>
      <c r="C37" s="327" t="s">
        <v>44</v>
      </c>
      <c r="D37" s="106">
        <f t="shared" si="1"/>
        <v>73.130841796644589</v>
      </c>
      <c r="E37" s="337"/>
      <c r="F37" s="350">
        <v>0</v>
      </c>
      <c r="G37" s="353">
        <v>24.895605718006667</v>
      </c>
      <c r="H37" s="353">
        <v>48.235236078637925</v>
      </c>
      <c r="I37" s="350"/>
      <c r="J37" s="350"/>
      <c r="K37" s="351"/>
    </row>
    <row r="38" spans="2:11" ht="16.5" thickTop="1" thickBot="1" x14ac:dyDescent="0.3">
      <c r="B38" s="326"/>
      <c r="C38" s="327" t="s">
        <v>263</v>
      </c>
      <c r="D38" s="106">
        <f t="shared" si="1"/>
        <v>5307.819982983382</v>
      </c>
      <c r="E38" s="337"/>
      <c r="F38" s="353">
        <v>5289.2463347800167</v>
      </c>
      <c r="G38" s="353">
        <v>4.6993567743452349</v>
      </c>
      <c r="H38" s="353">
        <v>13.874291429019262</v>
      </c>
      <c r="I38" s="350"/>
      <c r="J38" s="350"/>
      <c r="K38" s="351"/>
    </row>
    <row r="39" spans="2:11" ht="16.5" thickTop="1" thickBot="1" x14ac:dyDescent="0.3">
      <c r="B39" s="326"/>
      <c r="C39" s="322" t="s">
        <v>49</v>
      </c>
      <c r="D39" s="96">
        <f>SUM(D40:D42)</f>
        <v>39429.773239227317</v>
      </c>
      <c r="E39" s="337"/>
      <c r="F39" s="350"/>
      <c r="G39" s="350"/>
      <c r="H39" s="350"/>
      <c r="I39" s="350"/>
      <c r="J39" s="350"/>
      <c r="K39" s="351"/>
    </row>
    <row r="40" spans="2:11" ht="16.5" thickTop="1" thickBot="1" x14ac:dyDescent="0.3">
      <c r="B40" s="326"/>
      <c r="C40" s="327" t="s">
        <v>50</v>
      </c>
      <c r="D40" s="106">
        <f>SUM(F40:K40)</f>
        <v>8175.2956891357753</v>
      </c>
      <c r="E40" s="337"/>
      <c r="F40" s="352">
        <v>8135.5356116558032</v>
      </c>
      <c r="G40" s="352">
        <v>5.4693307974085466</v>
      </c>
      <c r="H40" s="352">
        <v>34.29074668256353</v>
      </c>
      <c r="I40" s="350"/>
      <c r="J40" s="350"/>
      <c r="K40" s="351"/>
    </row>
    <row r="41" spans="2:11" ht="16.5" thickTop="1" thickBot="1" x14ac:dyDescent="0.3">
      <c r="B41" s="326"/>
      <c r="C41" s="327" t="s">
        <v>51</v>
      </c>
      <c r="D41" s="106">
        <f t="shared" ref="D41:D42" si="2">SUM(F41:K41)</f>
        <v>29110.31540297874</v>
      </c>
      <c r="E41" s="337"/>
      <c r="F41" s="350"/>
      <c r="G41" s="352">
        <v>29110.31540297874</v>
      </c>
      <c r="H41" s="350"/>
      <c r="I41" s="350"/>
      <c r="J41" s="350"/>
      <c r="K41" s="351"/>
    </row>
    <row r="42" spans="2:11" ht="16.5" thickTop="1" thickBot="1" x14ac:dyDescent="0.3">
      <c r="B42" s="326"/>
      <c r="C42" s="327" t="s">
        <v>52</v>
      </c>
      <c r="D42" s="106">
        <f t="shared" si="2"/>
        <v>2144.1621471128055</v>
      </c>
      <c r="E42" s="337"/>
      <c r="F42" s="350"/>
      <c r="G42" s="350"/>
      <c r="H42" s="350"/>
      <c r="I42" s="350"/>
      <c r="J42" s="350"/>
      <c r="K42" s="352">
        <v>2144.1621471128055</v>
      </c>
    </row>
    <row r="43" spans="2:11" ht="16.5" thickTop="1" thickBot="1" x14ac:dyDescent="0.3">
      <c r="B43" s="326"/>
      <c r="C43" s="322" t="s">
        <v>10</v>
      </c>
      <c r="D43" s="96">
        <f>SUM(D44:D54)</f>
        <v>45324.351861564399</v>
      </c>
      <c r="E43" s="337"/>
      <c r="F43" s="350"/>
      <c r="G43" s="350"/>
      <c r="H43" s="350"/>
      <c r="I43" s="350"/>
      <c r="J43" s="350"/>
      <c r="K43" s="351"/>
    </row>
    <row r="44" spans="2:11" ht="16.5" thickTop="1" thickBot="1" x14ac:dyDescent="0.3">
      <c r="B44" s="326"/>
      <c r="C44" s="327" t="s">
        <v>53</v>
      </c>
      <c r="D44" s="106">
        <f>SUM(F44:K44)</f>
        <v>0</v>
      </c>
      <c r="E44" s="337"/>
      <c r="F44" s="353">
        <v>0</v>
      </c>
      <c r="G44" s="353">
        <v>0</v>
      </c>
      <c r="H44" s="350"/>
      <c r="I44" s="350"/>
      <c r="J44" s="350"/>
      <c r="K44" s="351"/>
    </row>
    <row r="45" spans="2:11" ht="16.5" thickTop="1" thickBot="1" x14ac:dyDescent="0.3">
      <c r="B45" s="326"/>
      <c r="C45" s="327" t="s">
        <v>86</v>
      </c>
      <c r="D45" s="106">
        <f t="shared" ref="D45:D54" si="3">SUM(F45:K45)</f>
        <v>0</v>
      </c>
      <c r="E45" s="337"/>
      <c r="F45" s="353">
        <v>0</v>
      </c>
      <c r="G45" s="353">
        <v>0</v>
      </c>
      <c r="H45" s="353">
        <v>0</v>
      </c>
      <c r="I45" s="350"/>
      <c r="J45" s="350"/>
      <c r="K45" s="351"/>
    </row>
    <row r="46" spans="2:11" ht="16.5" thickTop="1" thickBot="1" x14ac:dyDescent="0.3">
      <c r="B46" s="326"/>
      <c r="C46" s="327" t="s">
        <v>87</v>
      </c>
      <c r="D46" s="106">
        <f t="shared" si="3"/>
        <v>0</v>
      </c>
      <c r="E46" s="337"/>
      <c r="F46" s="353">
        <v>0</v>
      </c>
      <c r="G46" s="350"/>
      <c r="H46" s="350"/>
      <c r="I46" s="348"/>
      <c r="J46" s="350"/>
      <c r="K46" s="351"/>
    </row>
    <row r="47" spans="2:11" ht="16.5" thickTop="1" thickBot="1" x14ac:dyDescent="0.3">
      <c r="B47" s="326"/>
      <c r="C47" s="330" t="s">
        <v>71</v>
      </c>
      <c r="D47" s="106">
        <f t="shared" si="3"/>
        <v>0</v>
      </c>
      <c r="E47" s="337"/>
      <c r="F47" s="353">
        <v>0</v>
      </c>
      <c r="G47" s="353">
        <v>0</v>
      </c>
      <c r="H47" s="350"/>
      <c r="I47" s="350"/>
      <c r="J47" s="350"/>
      <c r="K47" s="351"/>
    </row>
    <row r="48" spans="2:11" ht="16.5" thickTop="1" thickBot="1" x14ac:dyDescent="0.3">
      <c r="B48" s="326"/>
      <c r="C48" s="330" t="s">
        <v>88</v>
      </c>
      <c r="D48" s="106">
        <f t="shared" si="3"/>
        <v>0</v>
      </c>
      <c r="E48" s="337"/>
      <c r="F48" s="353">
        <v>0</v>
      </c>
      <c r="G48" s="353">
        <v>0</v>
      </c>
      <c r="H48" s="350"/>
      <c r="I48" s="350"/>
      <c r="J48" s="350"/>
      <c r="K48" s="351"/>
    </row>
    <row r="49" spans="2:11" ht="16.5" thickTop="1" thickBot="1" x14ac:dyDescent="0.3">
      <c r="B49" s="326"/>
      <c r="C49" s="330" t="s">
        <v>89</v>
      </c>
      <c r="D49" s="106">
        <f t="shared" si="3"/>
        <v>0</v>
      </c>
      <c r="E49" s="337"/>
      <c r="F49" s="353">
        <v>0</v>
      </c>
      <c r="G49" s="353">
        <v>0</v>
      </c>
      <c r="H49" s="350"/>
      <c r="I49" s="350"/>
      <c r="J49" s="350"/>
      <c r="K49" s="351"/>
    </row>
    <row r="50" spans="2:11" ht="16.5" thickTop="1" thickBot="1" x14ac:dyDescent="0.3">
      <c r="B50" s="326"/>
      <c r="C50" s="327" t="s">
        <v>90</v>
      </c>
      <c r="D50" s="106">
        <f t="shared" si="3"/>
        <v>0</v>
      </c>
      <c r="E50" s="337"/>
      <c r="F50" s="350"/>
      <c r="G50" s="350"/>
      <c r="H50" s="350"/>
      <c r="I50" s="348"/>
      <c r="J50" s="348"/>
      <c r="K50" s="348"/>
    </row>
    <row r="51" spans="2:11" ht="16.5" thickTop="1" thickBot="1" x14ac:dyDescent="0.3">
      <c r="B51" s="326"/>
      <c r="C51" s="327" t="s">
        <v>264</v>
      </c>
      <c r="D51" s="106">
        <f t="shared" si="3"/>
        <v>0</v>
      </c>
      <c r="E51" s="337"/>
      <c r="F51" s="353">
        <v>0</v>
      </c>
      <c r="G51" s="353">
        <v>0</v>
      </c>
      <c r="H51" s="350"/>
      <c r="I51" s="350"/>
      <c r="J51" s="350"/>
      <c r="K51" s="354"/>
    </row>
    <row r="52" spans="2:11" ht="16.5" thickTop="1" thickBot="1" x14ac:dyDescent="0.3">
      <c r="B52" s="326"/>
      <c r="C52" s="327" t="s">
        <v>91</v>
      </c>
      <c r="D52" s="106">
        <f t="shared" si="3"/>
        <v>0</v>
      </c>
      <c r="E52" s="337"/>
      <c r="F52" s="353">
        <v>0</v>
      </c>
      <c r="G52" s="353">
        <v>0</v>
      </c>
      <c r="H52" s="350"/>
      <c r="I52" s="350"/>
      <c r="J52" s="350"/>
      <c r="K52" s="351"/>
    </row>
    <row r="53" spans="2:11" ht="16.5" thickTop="1" thickBot="1" x14ac:dyDescent="0.3">
      <c r="B53" s="326"/>
      <c r="C53" s="322" t="s">
        <v>54</v>
      </c>
      <c r="D53" s="337"/>
      <c r="E53" s="337"/>
      <c r="F53" s="350"/>
      <c r="G53" s="350"/>
      <c r="H53" s="350"/>
      <c r="I53" s="350"/>
      <c r="J53" s="350"/>
      <c r="K53" s="351"/>
    </row>
    <row r="54" spans="2:11" ht="16.5" thickTop="1" thickBot="1" x14ac:dyDescent="0.3">
      <c r="B54" s="326"/>
      <c r="C54" s="327" t="s">
        <v>55</v>
      </c>
      <c r="D54" s="106">
        <f t="shared" si="3"/>
        <v>45324.351861564399</v>
      </c>
      <c r="E54" s="337"/>
      <c r="F54" s="350"/>
      <c r="G54" s="350"/>
      <c r="H54" s="350"/>
      <c r="I54" s="350"/>
      <c r="J54" s="355">
        <v>45324.351861564399</v>
      </c>
      <c r="K54" s="351"/>
    </row>
    <row r="55" spans="2:11" ht="16.5" thickTop="1" thickBot="1" x14ac:dyDescent="0.3">
      <c r="B55" s="333" t="s">
        <v>56</v>
      </c>
      <c r="C55" s="334" t="s">
        <v>57</v>
      </c>
      <c r="D55" s="96">
        <f>SUM(D56:D68)</f>
        <v>641694.41099009162</v>
      </c>
      <c r="E55" s="337"/>
      <c r="F55" s="350"/>
      <c r="G55" s="350"/>
      <c r="H55" s="350"/>
      <c r="I55" s="350"/>
      <c r="J55" s="350"/>
      <c r="K55" s="351"/>
    </row>
    <row r="56" spans="2:11" ht="16.5" thickTop="1" thickBot="1" x14ac:dyDescent="0.3">
      <c r="B56" s="335"/>
      <c r="C56" s="336" t="s">
        <v>48</v>
      </c>
      <c r="D56" s="106">
        <f>SUM(F56:H56)</f>
        <v>446823.72804237809</v>
      </c>
      <c r="E56" s="337"/>
      <c r="F56" s="353">
        <v>440368.10810412804</v>
      </c>
      <c r="G56" s="353">
        <v>437.66914835593309</v>
      </c>
      <c r="H56" s="353">
        <v>6017.9507898940801</v>
      </c>
      <c r="I56" s="350"/>
      <c r="J56" s="350"/>
      <c r="K56" s="351"/>
    </row>
    <row r="57" spans="2:11" ht="16.5" thickTop="1" thickBot="1" x14ac:dyDescent="0.3">
      <c r="B57" s="335"/>
      <c r="C57" s="336" t="s">
        <v>58</v>
      </c>
      <c r="D57" s="106">
        <f t="shared" ref="D57:D68" si="4">SUM(F57:H57)</f>
        <v>73273.567397394625</v>
      </c>
      <c r="E57" s="337"/>
      <c r="F57" s="353">
        <v>72214.925537192292</v>
      </c>
      <c r="G57" s="353">
        <v>71.772329505243292</v>
      </c>
      <c r="H57" s="353">
        <v>986.86953069709523</v>
      </c>
      <c r="I57" s="350"/>
      <c r="J57" s="350"/>
      <c r="K57" s="351"/>
    </row>
    <row r="58" spans="2:11" ht="16.5" thickTop="1" thickBot="1" x14ac:dyDescent="0.3">
      <c r="B58" s="335"/>
      <c r="C58" s="336" t="s">
        <v>59</v>
      </c>
      <c r="D58" s="106">
        <f t="shared" si="4"/>
        <v>0</v>
      </c>
      <c r="E58" s="337"/>
      <c r="F58" s="356"/>
      <c r="G58" s="348"/>
      <c r="H58" s="348"/>
      <c r="I58" s="350"/>
      <c r="J58" s="350"/>
      <c r="K58" s="351"/>
    </row>
    <row r="59" spans="2:11" ht="16.5" thickTop="1" thickBot="1" x14ac:dyDescent="0.3">
      <c r="B59" s="335"/>
      <c r="C59" s="336" t="s">
        <v>60</v>
      </c>
      <c r="D59" s="106">
        <f t="shared" si="4"/>
        <v>0</v>
      </c>
      <c r="E59" s="337"/>
      <c r="F59" s="350"/>
      <c r="G59" s="348"/>
      <c r="H59" s="348"/>
      <c r="I59" s="350"/>
      <c r="J59" s="350"/>
      <c r="K59" s="351"/>
    </row>
    <row r="60" spans="2:11" ht="16.5" thickTop="1" thickBot="1" x14ac:dyDescent="0.3">
      <c r="B60" s="335"/>
      <c r="C60" s="334" t="s">
        <v>92</v>
      </c>
      <c r="D60" s="337"/>
      <c r="E60" s="337"/>
      <c r="F60" s="350"/>
      <c r="G60" s="350"/>
      <c r="H60" s="350"/>
      <c r="I60" s="350"/>
      <c r="J60" s="350"/>
      <c r="K60" s="351"/>
    </row>
    <row r="61" spans="2:11" ht="16.5" thickTop="1" thickBot="1" x14ac:dyDescent="0.3">
      <c r="B61" s="335"/>
      <c r="C61" s="336" t="s">
        <v>58</v>
      </c>
      <c r="D61" s="106">
        <f t="shared" si="4"/>
        <v>27475.556162846562</v>
      </c>
      <c r="E61" s="337"/>
      <c r="F61" s="353">
        <v>27416.157460000002</v>
      </c>
      <c r="G61" s="353">
        <v>44.999017308000006</v>
      </c>
      <c r="H61" s="353">
        <v>14.399685538560002</v>
      </c>
      <c r="I61" s="350"/>
      <c r="J61" s="350"/>
      <c r="K61" s="351"/>
    </row>
    <row r="62" spans="2:11" ht="16.5" thickTop="1" thickBot="1" x14ac:dyDescent="0.3">
      <c r="B62" s="335"/>
      <c r="C62" s="336" t="s">
        <v>93</v>
      </c>
      <c r="D62" s="106">
        <f t="shared" si="4"/>
        <v>0</v>
      </c>
      <c r="E62" s="337"/>
      <c r="F62" s="353"/>
      <c r="G62" s="353"/>
      <c r="H62" s="353"/>
      <c r="I62" s="350"/>
      <c r="J62" s="350"/>
      <c r="K62" s="351"/>
    </row>
    <row r="63" spans="2:11" ht="16.5" thickTop="1" thickBot="1" x14ac:dyDescent="0.3">
      <c r="B63" s="335"/>
      <c r="C63" s="334" t="s">
        <v>94</v>
      </c>
      <c r="D63" s="337"/>
      <c r="E63" s="337"/>
      <c r="F63" s="349"/>
      <c r="G63" s="349"/>
      <c r="H63" s="349"/>
      <c r="I63" s="349"/>
      <c r="J63" s="350"/>
      <c r="K63" s="351"/>
    </row>
    <row r="64" spans="2:11" ht="16.5" thickTop="1" thickBot="1" x14ac:dyDescent="0.3">
      <c r="B64" s="335"/>
      <c r="C64" s="336" t="s">
        <v>75</v>
      </c>
      <c r="D64" s="106">
        <f t="shared" si="4"/>
        <v>27640.570063415114</v>
      </c>
      <c r="E64" s="337"/>
      <c r="F64" s="357">
        <v>27640.570063415114</v>
      </c>
      <c r="G64" s="358"/>
      <c r="H64" s="358"/>
      <c r="I64" s="350"/>
      <c r="J64" s="349"/>
      <c r="K64" s="351"/>
    </row>
    <row r="65" spans="2:11" ht="16.5" thickTop="1" thickBot="1" x14ac:dyDescent="0.3">
      <c r="B65" s="335"/>
      <c r="C65" s="336" t="s">
        <v>95</v>
      </c>
      <c r="D65" s="106">
        <f t="shared" si="4"/>
        <v>8135.5023568765164</v>
      </c>
      <c r="E65" s="337"/>
      <c r="F65" s="357">
        <v>8135.5023568765164</v>
      </c>
      <c r="G65" s="348"/>
      <c r="H65" s="348"/>
      <c r="I65" s="350"/>
      <c r="J65" s="349"/>
      <c r="K65" s="351"/>
    </row>
    <row r="66" spans="2:11" ht="16.5" thickTop="1" thickBot="1" x14ac:dyDescent="0.3">
      <c r="B66" s="335"/>
      <c r="C66" s="336" t="s">
        <v>96</v>
      </c>
      <c r="D66" s="106">
        <f t="shared" si="4"/>
        <v>18118.764692028093</v>
      </c>
      <c r="E66" s="337"/>
      <c r="F66" s="357">
        <v>18118.764692028093</v>
      </c>
      <c r="G66" s="348"/>
      <c r="H66" s="348"/>
      <c r="I66" s="350"/>
      <c r="J66" s="349"/>
      <c r="K66" s="351"/>
    </row>
    <row r="67" spans="2:11" ht="16.5" thickTop="1" thickBot="1" x14ac:dyDescent="0.3">
      <c r="B67" s="335"/>
      <c r="C67" s="334" t="s">
        <v>97</v>
      </c>
      <c r="D67" s="337"/>
      <c r="E67" s="337"/>
      <c r="F67" s="350"/>
      <c r="G67" s="350"/>
      <c r="H67" s="350"/>
      <c r="I67" s="350"/>
      <c r="J67" s="349"/>
      <c r="K67" s="351"/>
    </row>
    <row r="68" spans="2:11" ht="16.5" thickTop="1" thickBot="1" x14ac:dyDescent="0.3">
      <c r="B68" s="335"/>
      <c r="C68" s="336" t="s">
        <v>98</v>
      </c>
      <c r="D68" s="106">
        <f t="shared" si="4"/>
        <v>40226.722275152701</v>
      </c>
      <c r="E68" s="337"/>
      <c r="F68" s="353">
        <v>40226.722275152701</v>
      </c>
      <c r="G68" s="353">
        <v>0</v>
      </c>
      <c r="H68" s="353">
        <v>0</v>
      </c>
      <c r="I68" s="350"/>
      <c r="J68" s="349"/>
      <c r="K68" s="351"/>
    </row>
    <row r="69" spans="2:11" ht="16.5" thickTop="1" thickBot="1" x14ac:dyDescent="0.3">
      <c r="B69" s="321" t="s">
        <v>61</v>
      </c>
      <c r="C69" s="322" t="s">
        <v>62</v>
      </c>
      <c r="D69" s="96">
        <f>SUM(D70:D73)</f>
        <v>19380.27016609229</v>
      </c>
      <c r="E69" s="337"/>
      <c r="F69" s="350"/>
      <c r="G69" s="350"/>
      <c r="H69" s="350"/>
      <c r="I69" s="350"/>
      <c r="J69" s="349"/>
      <c r="K69" s="351"/>
    </row>
    <row r="70" spans="2:11" ht="16.5" thickTop="1" thickBot="1" x14ac:dyDescent="0.3">
      <c r="B70" s="326"/>
      <c r="C70" s="327" t="s">
        <v>72</v>
      </c>
      <c r="D70" s="105">
        <f>SUM(F70:H70)</f>
        <v>7500.4959498992921</v>
      </c>
      <c r="E70" s="337"/>
      <c r="F70" s="350"/>
      <c r="G70" s="355">
        <v>7500.4959498992921</v>
      </c>
      <c r="H70" s="349"/>
      <c r="I70" s="349"/>
      <c r="J70" s="349"/>
      <c r="K70" s="351"/>
    </row>
    <row r="71" spans="2:11" ht="16.5" thickTop="1" thickBot="1" x14ac:dyDescent="0.3">
      <c r="B71" s="326"/>
      <c r="C71" s="327" t="s">
        <v>63</v>
      </c>
      <c r="D71" s="105">
        <f t="shared" ref="D71:D73" si="5">SUM(F71:H71)</f>
        <v>0</v>
      </c>
      <c r="E71" s="337"/>
      <c r="F71" s="353"/>
      <c r="G71" s="353"/>
      <c r="H71" s="353"/>
      <c r="I71" s="350"/>
      <c r="J71" s="349"/>
      <c r="K71" s="351"/>
    </row>
    <row r="72" spans="2:11" ht="16.5" thickTop="1" thickBot="1" x14ac:dyDescent="0.3">
      <c r="B72" s="326"/>
      <c r="C72" s="322" t="s">
        <v>64</v>
      </c>
      <c r="D72" s="337"/>
      <c r="E72" s="337"/>
      <c r="F72" s="350"/>
      <c r="G72" s="350"/>
      <c r="H72" s="350"/>
      <c r="I72" s="350"/>
      <c r="J72" s="349"/>
      <c r="K72" s="359"/>
    </row>
    <row r="73" spans="2:11" ht="16.5" thickTop="1" thickBot="1" x14ac:dyDescent="0.3">
      <c r="B73" s="326"/>
      <c r="C73" s="327" t="s">
        <v>65</v>
      </c>
      <c r="D73" s="105">
        <f t="shared" si="5"/>
        <v>11879.774216193</v>
      </c>
      <c r="E73" s="337"/>
      <c r="F73" s="350"/>
      <c r="G73" s="353">
        <v>8213.0971308749995</v>
      </c>
      <c r="H73" s="353">
        <v>3666.677085318001</v>
      </c>
      <c r="I73" s="350"/>
      <c r="J73" s="349"/>
      <c r="K73" s="351"/>
    </row>
    <row r="74" spans="2:11" ht="16.5" thickTop="1" thickBot="1" x14ac:dyDescent="0.3">
      <c r="B74" s="333" t="s">
        <v>11</v>
      </c>
      <c r="C74" s="341" t="s">
        <v>66</v>
      </c>
      <c r="D74" s="96">
        <f>SUM(D75:D79)</f>
        <v>33606.117102371019</v>
      </c>
      <c r="E74" s="337"/>
      <c r="F74" s="350"/>
      <c r="G74" s="350"/>
      <c r="H74" s="350"/>
      <c r="I74" s="350"/>
      <c r="J74" s="350"/>
      <c r="K74" s="351"/>
    </row>
    <row r="75" spans="2:11" ht="16.5" thickTop="1" thickBot="1" x14ac:dyDescent="0.3">
      <c r="B75" s="335"/>
      <c r="C75" s="342" t="s">
        <v>99</v>
      </c>
      <c r="D75" s="105">
        <f>SUM(F75:K75)</f>
        <v>18223.922853142001</v>
      </c>
      <c r="E75" s="337"/>
      <c r="F75" s="350"/>
      <c r="G75" s="353">
        <v>18223.922853142001</v>
      </c>
      <c r="H75" s="350"/>
      <c r="I75" s="350"/>
      <c r="J75" s="349"/>
      <c r="K75" s="351"/>
    </row>
    <row r="76" spans="2:11" ht="16.5" thickTop="1" thickBot="1" x14ac:dyDescent="0.3">
      <c r="B76" s="335"/>
      <c r="C76" s="342" t="s">
        <v>100</v>
      </c>
      <c r="D76" s="105">
        <f t="shared" ref="D76:D79" si="6">SUM(F76:K76)</f>
        <v>3390.8687524952616</v>
      </c>
      <c r="E76" s="337"/>
      <c r="F76" s="350"/>
      <c r="G76" s="353">
        <v>2291.9794957726135</v>
      </c>
      <c r="H76" s="357">
        <v>1098.889256722648</v>
      </c>
      <c r="I76" s="350"/>
      <c r="J76" s="349"/>
      <c r="K76" s="351"/>
    </row>
    <row r="77" spans="2:11" ht="16.5" thickTop="1" thickBot="1" x14ac:dyDescent="0.3">
      <c r="B77" s="335"/>
      <c r="C77" s="341" t="s">
        <v>67</v>
      </c>
      <c r="D77" s="337"/>
      <c r="E77" s="337"/>
      <c r="F77" s="350"/>
      <c r="G77" s="350"/>
      <c r="H77" s="350"/>
      <c r="I77" s="350"/>
      <c r="J77" s="350"/>
      <c r="K77" s="351"/>
    </row>
    <row r="78" spans="2:11" ht="16.5" thickTop="1" thickBot="1" x14ac:dyDescent="0.3">
      <c r="B78" s="335"/>
      <c r="C78" s="342" t="s">
        <v>101</v>
      </c>
      <c r="D78" s="105">
        <f t="shared" si="6"/>
        <v>11991.325496733758</v>
      </c>
      <c r="E78" s="337"/>
      <c r="F78" s="350"/>
      <c r="G78" s="350"/>
      <c r="H78" s="353">
        <v>11991.325496733758</v>
      </c>
      <c r="I78" s="350"/>
      <c r="J78" s="349"/>
      <c r="K78" s="351"/>
    </row>
    <row r="79" spans="2:11" ht="16.5" thickTop="1" thickBot="1" x14ac:dyDescent="0.3">
      <c r="B79" s="343"/>
      <c r="C79" s="344" t="s">
        <v>102</v>
      </c>
      <c r="D79" s="105">
        <f t="shared" si="6"/>
        <v>0</v>
      </c>
      <c r="E79" s="165"/>
      <c r="F79" s="105" t="s">
        <v>85</v>
      </c>
      <c r="G79" s="105" t="s">
        <v>85</v>
      </c>
      <c r="H79" s="105" t="s">
        <v>85</v>
      </c>
      <c r="I79" s="165"/>
      <c r="J79" s="165"/>
      <c r="K79" s="166"/>
    </row>
    <row r="80" spans="2:11" ht="15.75" thickBot="1" x14ac:dyDescent="0.3"/>
    <row r="81" spans="2:11" ht="15.75" thickBot="1" x14ac:dyDescent="0.3">
      <c r="B81" s="345" t="s">
        <v>68</v>
      </c>
      <c r="C81" s="346"/>
      <c r="D81" s="109">
        <f>SUM(D15,D22,D30,D39,D43,D55,D69,D74)</f>
        <v>1310247.9882503266</v>
      </c>
      <c r="E81" s="324"/>
      <c r="F81" s="111">
        <f>SUM(F15:F79)</f>
        <v>1168171.0363669656</v>
      </c>
      <c r="G81" s="111">
        <f t="shared" ref="G81:K81" si="7">SUM(G15:G79)</f>
        <v>67381.346584776053</v>
      </c>
      <c r="H81" s="111">
        <f t="shared" si="7"/>
        <v>27227.091289907847</v>
      </c>
      <c r="I81" s="111">
        <f t="shared" si="7"/>
        <v>0</v>
      </c>
      <c r="J81" s="111">
        <f t="shared" si="7"/>
        <v>45324.351861564399</v>
      </c>
      <c r="K81" s="111">
        <f t="shared" si="7"/>
        <v>2144.1621471128055</v>
      </c>
    </row>
    <row r="82" spans="2:11" x14ac:dyDescent="0.25">
      <c r="J82" s="347"/>
      <c r="K82" s="347"/>
    </row>
  </sheetData>
  <mergeCells count="1">
    <mergeCell ref="B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FIND YOUR GHG INVENTORY DATA</vt:lpstr>
      <vt:lpstr>Resources</vt:lpstr>
      <vt:lpstr>2010 Census Population</vt:lpstr>
      <vt:lpstr>Region Roll Up</vt:lpstr>
      <vt:lpstr>Cayuga Roll Up</vt:lpstr>
      <vt:lpstr>Cortland Roll Up</vt:lpstr>
      <vt:lpstr>Madison Roll Up</vt:lpstr>
      <vt:lpstr>Onondaga Roll Up</vt:lpstr>
      <vt:lpstr>Oswego Roll Up</vt:lpstr>
    </vt:vector>
  </TitlesOfParts>
  <Company>NYSDEC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Dazzle L. Ekblad</cp:lastModifiedBy>
  <dcterms:created xsi:type="dcterms:W3CDTF">2017-08-03T17:33:23Z</dcterms:created>
  <dcterms:modified xsi:type="dcterms:W3CDTF">2018-07-05T14:39:19Z</dcterms:modified>
</cp:coreProperties>
</file>